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U:\PCONTAS_ANO_2022\Secretaria_de_Desenvolvimento_Regional\CONSTRUCAO_UBS_ESF_ALFREDO\Projeto\ANALISE_TECNICA_SP_SEM_PAPEL\"/>
    </mc:Choice>
  </mc:AlternateContent>
  <xr:revisionPtr revIDLastSave="0" documentId="13_ncr:1_{CCB5D412-C97F-4C42-A40B-F3067ED54C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ronogr 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5" i="1" l="1"/>
  <c r="M73" i="1"/>
  <c r="U73" i="1" s="1"/>
  <c r="AC72" i="1"/>
  <c r="M70" i="1"/>
  <c r="U70" i="1" s="1"/>
  <c r="AC69" i="1"/>
  <c r="M67" i="1"/>
  <c r="U67" i="1" s="1"/>
  <c r="M66" i="1"/>
  <c r="M64" i="1"/>
  <c r="U64" i="1" s="1"/>
  <c r="AC64" i="1" s="1"/>
  <c r="M63" i="1"/>
  <c r="U63" i="1" s="1"/>
  <c r="AC63" i="1" s="1"/>
  <c r="M61" i="1"/>
  <c r="U61" i="1" s="1"/>
  <c r="M60" i="1"/>
  <c r="M58" i="1"/>
  <c r="U58" i="1" s="1"/>
  <c r="AC58" i="1" s="1"/>
  <c r="M57" i="1"/>
  <c r="U57" i="1" s="1"/>
  <c r="AC57" i="1" s="1"/>
  <c r="M55" i="1"/>
  <c r="U55" i="1" s="1"/>
  <c r="M54" i="1"/>
  <c r="M52" i="1"/>
  <c r="U52" i="1" s="1"/>
  <c r="AC52" i="1" s="1"/>
  <c r="M51" i="1"/>
  <c r="U51" i="1" s="1"/>
  <c r="AC51" i="1" s="1"/>
  <c r="M49" i="1"/>
  <c r="U49" i="1" s="1"/>
  <c r="M48" i="1"/>
  <c r="M46" i="1"/>
  <c r="U46" i="1" s="1"/>
  <c r="M45" i="1"/>
  <c r="U45" i="1" s="1"/>
  <c r="AC45" i="1" s="1"/>
  <c r="M43" i="1"/>
  <c r="U43" i="1" s="1"/>
  <c r="M42" i="1"/>
  <c r="M40" i="1"/>
  <c r="U40" i="1" s="1"/>
  <c r="M39" i="1"/>
  <c r="U39" i="1" s="1"/>
  <c r="AC39" i="1" s="1"/>
  <c r="M37" i="1"/>
  <c r="U37" i="1" s="1"/>
  <c r="M36" i="1"/>
  <c r="M34" i="1"/>
  <c r="U34" i="1" s="1"/>
  <c r="M33" i="1"/>
  <c r="U33" i="1" s="1"/>
  <c r="AC33" i="1" s="1"/>
  <c r="M31" i="1"/>
  <c r="U31" i="1" s="1"/>
  <c r="M30" i="1"/>
  <c r="M28" i="1"/>
  <c r="U28" i="1" s="1"/>
  <c r="M27" i="1"/>
  <c r="U27" i="1" s="1"/>
  <c r="M25" i="1"/>
  <c r="U25" i="1" s="1"/>
  <c r="M24" i="1"/>
  <c r="U24" i="1" s="1"/>
  <c r="AC24" i="1" s="1"/>
  <c r="U22" i="1"/>
  <c r="M22" i="1"/>
  <c r="M21" i="1"/>
  <c r="U21" i="1" s="1"/>
  <c r="M19" i="1"/>
  <c r="M18" i="1"/>
  <c r="U18" i="1" s="1"/>
  <c r="AC18" i="1" s="1"/>
  <c r="M77" i="1" l="1"/>
  <c r="U19" i="1"/>
  <c r="AC19" i="1" s="1"/>
  <c r="AC22" i="1"/>
  <c r="AC28" i="1"/>
  <c r="AC34" i="1"/>
  <c r="AC40" i="1"/>
  <c r="AC46" i="1"/>
  <c r="AC70" i="1"/>
  <c r="AC25" i="1"/>
  <c r="AC31" i="1"/>
  <c r="AC37" i="1"/>
  <c r="AC43" i="1"/>
  <c r="AC49" i="1"/>
  <c r="AC55" i="1"/>
  <c r="AC61" i="1"/>
  <c r="AC67" i="1"/>
  <c r="AC73" i="1"/>
  <c r="M76" i="1"/>
  <c r="AC21" i="1"/>
  <c r="AC27" i="1"/>
  <c r="U30" i="1"/>
  <c r="AC30" i="1" s="1"/>
  <c r="U36" i="1"/>
  <c r="AC36" i="1" s="1"/>
  <c r="U42" i="1"/>
  <c r="AC42" i="1" s="1"/>
  <c r="U48" i="1"/>
  <c r="AC48" i="1" s="1"/>
  <c r="U54" i="1"/>
  <c r="AC54" i="1" s="1"/>
  <c r="U60" i="1"/>
  <c r="AC60" i="1" s="1"/>
  <c r="U66" i="1"/>
  <c r="AC66" i="1" s="1"/>
  <c r="U77" i="1" l="1"/>
  <c r="U76" i="1" l="1"/>
  <c r="AC76" i="1" s="1"/>
  <c r="AC77" i="1"/>
</calcChain>
</file>

<file path=xl/sharedStrings.xml><?xml version="1.0" encoding="utf-8"?>
<sst xmlns="http://schemas.openxmlformats.org/spreadsheetml/2006/main" count="129" uniqueCount="94">
  <si>
    <t>GOVERNO DO ESTADO DE SÃO PAULO</t>
  </si>
  <si>
    <t xml:space="preserve">MUNICÍPIO: </t>
  </si>
  <si>
    <t>DATA BASE</t>
  </si>
  <si>
    <t>SECRETARIA DE DESENVOLVIMENTO REGIONAL</t>
  </si>
  <si>
    <t>ICÉM/SP</t>
  </si>
  <si>
    <t>SUBSECRETARIA DE CONVÊNIOS COM MUNICÍPIOS E ENTIDADES NÃO GOVERNAMENTAIS</t>
  </si>
  <si>
    <t>OBJETO:</t>
  </si>
  <si>
    <t>PRAZO PROPOSTO</t>
  </si>
  <si>
    <t>CONSTRUÇÃO DE UNIDADE ESF - VILA ALFREDO VICENTE DE MORAIS</t>
  </si>
  <si>
    <r>
      <t xml:space="preserve">INÍCIO: </t>
    </r>
    <r>
      <rPr>
        <sz val="10"/>
        <color indexed="8"/>
        <rFont val="Arial Narrow"/>
        <family val="2"/>
      </rPr>
      <t>data da assinatura do convênio</t>
    </r>
  </si>
  <si>
    <r>
      <t xml:space="preserve">FINAL: </t>
    </r>
    <r>
      <rPr>
        <sz val="10"/>
        <color theme="1"/>
        <rFont val="Arial Narrow"/>
        <family val="2"/>
      </rPr>
      <t>720 dias a partir da data da assinaltura do convênio</t>
    </r>
  </si>
  <si>
    <t>ITEM</t>
  </si>
  <si>
    <t>SERVIÇO</t>
  </si>
  <si>
    <t>UNIDADE</t>
  </si>
  <si>
    <t>1ª ETAPA</t>
  </si>
  <si>
    <t>2ª ETAPA</t>
  </si>
  <si>
    <t>TOTAL</t>
  </si>
  <si>
    <t>PERIODO: 360 DIAS</t>
  </si>
  <si>
    <t>Prazo de liberação: em 30 dias após a expedição da ordem de serviço</t>
  </si>
  <si>
    <t xml:space="preserve">PRAZO DE   EXECUÇÃO
330 DIAS
</t>
  </si>
  <si>
    <t>Prazo de liberação: em 30 dias após a econclusão da etapa.</t>
  </si>
  <si>
    <t>SERVIÇOS PRELIMINARES</t>
  </si>
  <si>
    <t>1.1</t>
  </si>
  <si>
    <t>Limpeza mecanizada do terreno, inclusive troncos até 15 cm de diâmetro, com caminhão à disposição dentro e fora da obra, com transporte no raio de até 1 km</t>
  </si>
  <si>
    <t>m2</t>
  </si>
  <si>
    <t>R$</t>
  </si>
  <si>
    <t>MOVIMENTAÇÃO DE TERRA</t>
  </si>
  <si>
    <t>2.1</t>
  </si>
  <si>
    <t>Transporte de solo de 1ª e 2ª categoria por caminhão para distâncias superiores ao 5° km até o 10° km</t>
  </si>
  <si>
    <t>m3</t>
  </si>
  <si>
    <t>FUNDAÇÕES</t>
  </si>
  <si>
    <t>3.1</t>
  </si>
  <si>
    <t>Estaca escavada mecanicamente, diâmetro de 25 cm até 20 t</t>
  </si>
  <si>
    <t>M</t>
  </si>
  <si>
    <t>SUPERESTRUTURA</t>
  </si>
  <si>
    <t>4.1</t>
  </si>
  <si>
    <t>Forma em madeira comum para estrutura</t>
  </si>
  <si>
    <t>M2</t>
  </si>
  <si>
    <t>IMPERMEABILIZAÇÃO</t>
  </si>
  <si>
    <t>Impermeabilização em membrana de asfalto modificado com elastômeros, na cor preta</t>
  </si>
  <si>
    <t>COBERTURA</t>
  </si>
  <si>
    <t>IFornecimento e montagem de estrutura tubular em aço ASTM-A572 Grau 50, sem pintura</t>
  </si>
  <si>
    <t>KG</t>
  </si>
  <si>
    <t>ALVENARIA E VEDAÇÃO</t>
  </si>
  <si>
    <t>7.1</t>
  </si>
  <si>
    <t>Alvenaria de bloco cerâmico de vedação, uso revestido, de 19 cm</t>
  </si>
  <si>
    <t>ESQUADRIAS</t>
  </si>
  <si>
    <t>8.1</t>
  </si>
  <si>
    <t>Caixilho em alumínio de correr com vidro, linha comercial</t>
  </si>
  <si>
    <t>VIDRO</t>
  </si>
  <si>
    <t>9.1</t>
  </si>
  <si>
    <t>Vidro temperado cinza ou bronze de 6 mm</t>
  </si>
  <si>
    <t>INSTALAÇÕES ELÉTRICAS E TELEFONIA</t>
  </si>
  <si>
    <t>10.1</t>
  </si>
  <si>
    <t>Luminária LED quadrada de sobrepor com difusor prismático translúcido, 4000 K, fluxo luminoso de 1363 a 1800 lm, potência de 15 a 24 W</t>
  </si>
  <si>
    <t>UN</t>
  </si>
  <si>
    <t>REDE DE ÁGUA FRIA</t>
  </si>
  <si>
    <t>11.1</t>
  </si>
  <si>
    <t>Tubo de PVC rígido soldável marrom, DN= 25 mm, (3/4´), inclusive conexões</t>
  </si>
  <si>
    <t>ACESSÓRIOS HIDROSSANITARIOS</t>
  </si>
  <si>
    <t>12.1</t>
  </si>
  <si>
    <t>Torneira volante tipo alavanca</t>
  </si>
  <si>
    <t>DRENAGEM</t>
  </si>
  <si>
    <t>13.1</t>
  </si>
  <si>
    <t>Tubo de PVC rígido PxB com virola e anel de borracha, linha esgoto série reforçada ´R´, DN= 100 mm, inclusive conexões</t>
  </si>
  <si>
    <t>ESGOTO</t>
  </si>
  <si>
    <t>14.1</t>
  </si>
  <si>
    <t>Tubo de PVC rígido branco PxB com virola e anel de borracha, linha esgoto série normal, DN= 100 mm, inclusive conexões</t>
  </si>
  <si>
    <t>FORRO</t>
  </si>
  <si>
    <t>15.1</t>
  </si>
  <si>
    <t>Forro em painéis de gesso acartonado, espessura de 12,5 mm, fixo</t>
  </si>
  <si>
    <t>PISO E REVESTIMENTO</t>
  </si>
  <si>
    <t>16.1</t>
  </si>
  <si>
    <t>Revestimento em porcelanato esmaltado acetinado para área interna e ambiente com acesso ao exterior, grupo de absorção BIa, resistência química B, assentado com argamassa colante industrializada, rejuntado</t>
  </si>
  <si>
    <t>17.1</t>
  </si>
  <si>
    <t>Tinta acrílica antimofo em massa, inclusive preparo</t>
  </si>
  <si>
    <t>ACESSIBILIDADE</t>
  </si>
  <si>
    <t>18.1</t>
  </si>
  <si>
    <t>Lavatório de louça para canto sem coluna para pessoas com mobilidade reduzida</t>
  </si>
  <si>
    <t>SERVIÇOS COMPLEMENTARES</t>
  </si>
  <si>
    <t>19.1</t>
  </si>
  <si>
    <t>Entrada completa de gás GLP com 2 cilindros de 45 kg</t>
  </si>
  <si>
    <t>RECURSOS ESTADUAIS</t>
  </si>
  <si>
    <t>RECURSOS PRÓPRIOS</t>
  </si>
  <si>
    <t>Icém, SP, 21 de Fevereiro de 2022</t>
  </si>
  <si>
    <t>OSCAR LUIZ CORREA CUNHA</t>
  </si>
  <si>
    <t>ALLAN VICTOR DA COSTA ARANTES</t>
  </si>
  <si>
    <t xml:space="preserve">    WEMERSON REIS DA SILVEIRA</t>
  </si>
  <si>
    <t>Prefeita Municipal</t>
  </si>
  <si>
    <t>Engenheiro Civil - CREASP 5069917225</t>
  </si>
  <si>
    <t xml:space="preserve">       CRC SP nº 1SP216700/0-9</t>
  </si>
  <si>
    <t>Divisão Municipal de Obras</t>
  </si>
  <si>
    <t>Asssit Técnico Gestão de Convenios</t>
  </si>
  <si>
    <t>ART nº 28027230220292282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</si>
</sst>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3" fillId="0" borderId="0" xfId="1" applyFont="1" applyFill="1" applyBorder="1" applyAlignment="1"/>
    <xf numFmtId="0" fontId="3" fillId="0" borderId="0" xfId="1" applyFont="1" applyAlignment="1"/>
    <xf numFmtId="0" fontId="3" fillId="0" borderId="0" xfId="1" applyFont="1"/>
    <xf numFmtId="0" fontId="4" fillId="0" borderId="0" xfId="1" applyFont="1" applyFill="1" applyBorder="1" applyAlignment="1">
      <alignment vertical="center"/>
    </xf>
    <xf numFmtId="0" fontId="3" fillId="0" borderId="15" xfId="1" applyFont="1" applyBorder="1" applyAlignment="1"/>
    <xf numFmtId="0" fontId="3" fillId="0" borderId="10" xfId="1" applyFont="1" applyBorder="1" applyAlignment="1"/>
    <xf numFmtId="0" fontId="3" fillId="2" borderId="9" xfId="1" applyFont="1" applyFill="1" applyBorder="1"/>
    <xf numFmtId="0" fontId="3" fillId="2" borderId="0" xfId="1" applyFont="1" applyFill="1" applyBorder="1"/>
    <xf numFmtId="0" fontId="3" fillId="2" borderId="10" xfId="1" applyFont="1" applyFill="1" applyBorder="1"/>
    <xf numFmtId="0" fontId="3" fillId="3" borderId="0" xfId="1" applyFont="1" applyFill="1"/>
    <xf numFmtId="0" fontId="5" fillId="0" borderId="17" xfId="1" applyFont="1" applyBorder="1" applyAlignment="1">
      <alignment horizontal="center" vertical="center"/>
    </xf>
    <xf numFmtId="164" fontId="3" fillId="0" borderId="0" xfId="1" applyNumberFormat="1" applyFont="1"/>
    <xf numFmtId="0" fontId="3" fillId="3" borderId="19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justify" vertical="center" wrapText="1"/>
    </xf>
    <xf numFmtId="0" fontId="10" fillId="3" borderId="19" xfId="1" applyFont="1" applyFill="1" applyBorder="1" applyAlignment="1">
      <alignment horizontal="center" vertical="center"/>
    </xf>
    <xf numFmtId="164" fontId="3" fillId="3" borderId="19" xfId="1" applyNumberFormat="1" applyFont="1" applyFill="1" applyBorder="1" applyAlignment="1">
      <alignment horizontal="right" vertical="center"/>
    </xf>
    <xf numFmtId="164" fontId="11" fillId="3" borderId="19" xfId="1" applyNumberFormat="1" applyFont="1" applyFill="1" applyBorder="1" applyAlignment="1">
      <alignment horizontal="right" vertical="center"/>
    </xf>
    <xf numFmtId="164" fontId="11" fillId="3" borderId="20" xfId="1" applyNumberFormat="1" applyFont="1" applyFill="1" applyBorder="1" applyAlignment="1">
      <alignment horizontal="right" vertical="center"/>
    </xf>
    <xf numFmtId="0" fontId="10" fillId="0" borderId="0" xfId="1" applyFont="1" applyBorder="1"/>
    <xf numFmtId="0" fontId="10" fillId="0" borderId="0" xfId="1" applyFont="1"/>
    <xf numFmtId="0" fontId="11" fillId="0" borderId="0" xfId="1" applyFont="1"/>
    <xf numFmtId="0" fontId="14" fillId="0" borderId="0" xfId="1" applyFont="1" applyBorder="1"/>
    <xf numFmtId="0" fontId="1" fillId="0" borderId="0" xfId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4" fontId="2" fillId="2" borderId="9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164" fontId="4" fillId="2" borderId="17" xfId="1" applyNumberFormat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top"/>
    </xf>
    <xf numFmtId="0" fontId="5" fillId="2" borderId="17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center" vertical="top"/>
    </xf>
    <xf numFmtId="0" fontId="5" fillId="2" borderId="4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center" vertical="top"/>
    </xf>
    <xf numFmtId="0" fontId="5" fillId="2" borderId="14" xfId="1" applyFont="1" applyFill="1" applyBorder="1" applyAlignment="1">
      <alignment horizontal="center" vertical="top"/>
    </xf>
    <xf numFmtId="0" fontId="5" fillId="2" borderId="15" xfId="1" applyFont="1" applyFill="1" applyBorder="1" applyAlignment="1">
      <alignment horizontal="center" vertical="top"/>
    </xf>
    <xf numFmtId="0" fontId="5" fillId="2" borderId="16" xfId="1" applyFont="1" applyFill="1" applyBorder="1" applyAlignment="1">
      <alignment horizontal="center" vertical="top"/>
    </xf>
    <xf numFmtId="0" fontId="7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horizontal="justify" vertical="center" wrapText="1"/>
    </xf>
    <xf numFmtId="0" fontId="9" fillId="0" borderId="17" xfId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right" vertical="center"/>
    </xf>
    <xf numFmtId="164" fontId="3" fillId="0" borderId="18" xfId="1" applyNumberFormat="1" applyFont="1" applyBorder="1" applyAlignment="1">
      <alignment horizontal="right" vertical="center"/>
    </xf>
    <xf numFmtId="164" fontId="3" fillId="0" borderId="19" xfId="1" applyNumberFormat="1" applyFont="1" applyBorder="1" applyAlignment="1">
      <alignment horizontal="right" vertical="center"/>
    </xf>
    <xf numFmtId="164" fontId="3" fillId="0" borderId="20" xfId="1" applyNumberFormat="1" applyFont="1" applyBorder="1" applyAlignment="1">
      <alignment horizontal="right" vertical="center"/>
    </xf>
    <xf numFmtId="0" fontId="5" fillId="2" borderId="18" xfId="2" applyFont="1" applyFill="1" applyBorder="1" applyAlignment="1">
      <alignment horizontal="left"/>
    </xf>
    <xf numFmtId="0" fontId="5" fillId="2" borderId="19" xfId="2" applyFont="1" applyFill="1" applyBorder="1" applyAlignment="1">
      <alignment horizontal="left"/>
    </xf>
    <xf numFmtId="164" fontId="4" fillId="0" borderId="17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5" fillId="2" borderId="17" xfId="2" applyFont="1" applyFill="1" applyBorder="1" applyAlignment="1">
      <alignment horizontal="left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/>
    </xf>
  </cellXfs>
  <cellStyles count="3">
    <cellStyle name="Normal" xfId="0" builtinId="0"/>
    <cellStyle name="Normal 3" xfId="1" xr:uid="{00000000-0005-0000-0000-000001000000}"/>
    <cellStyle name="Normal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L201"/>
  <sheetViews>
    <sheetView tabSelected="1" topLeftCell="M74" zoomScale="175" zoomScaleNormal="175" zoomScaleSheetLayoutView="115" workbookViewId="0">
      <selection activeCell="M75" sqref="M75:AG77"/>
    </sheetView>
  </sheetViews>
  <sheetFormatPr defaultColWidth="3.7109375" defaultRowHeight="12.75" x14ac:dyDescent="0.2"/>
  <cols>
    <col min="1" max="1" width="4.28515625" style="3" customWidth="1"/>
    <col min="2" max="2" width="2.5703125" style="3" customWidth="1"/>
    <col min="3" max="9" width="3.7109375" style="3" customWidth="1"/>
    <col min="10" max="10" width="13.42578125" style="3" customWidth="1"/>
    <col min="11" max="11" width="3.7109375" style="3" customWidth="1"/>
    <col min="12" max="12" width="3" style="3" customWidth="1"/>
    <col min="13" max="19" width="3.7109375" style="3"/>
    <col min="20" max="20" width="1.5703125" style="3" customWidth="1"/>
    <col min="21" max="22" width="3.7109375" style="3"/>
    <col min="23" max="23" width="2.85546875" style="3" customWidth="1"/>
    <col min="24" max="24" width="2.28515625" style="3" customWidth="1"/>
    <col min="25" max="28" width="3.7109375" style="3"/>
    <col min="29" max="29" width="2.5703125" style="3" customWidth="1"/>
    <col min="30" max="30" width="3.140625" style="3" customWidth="1"/>
    <col min="31" max="37" width="3.7109375" style="3"/>
    <col min="38" max="38" width="16.7109375" style="3" customWidth="1"/>
    <col min="39" max="256" width="3.7109375" style="3"/>
    <col min="257" max="257" width="5.140625" style="3" customWidth="1"/>
    <col min="258" max="258" width="2.5703125" style="3" customWidth="1"/>
    <col min="259" max="265" width="3.7109375" style="3" customWidth="1"/>
    <col min="266" max="266" width="5.140625" style="3" customWidth="1"/>
    <col min="267" max="267" width="3.7109375" style="3" customWidth="1"/>
    <col min="268" max="268" width="2.42578125" style="3" customWidth="1"/>
    <col min="269" max="512" width="3.7109375" style="3"/>
    <col min="513" max="513" width="5.140625" style="3" customWidth="1"/>
    <col min="514" max="514" width="2.5703125" style="3" customWidth="1"/>
    <col min="515" max="521" width="3.7109375" style="3" customWidth="1"/>
    <col min="522" max="522" width="5.140625" style="3" customWidth="1"/>
    <col min="523" max="523" width="3.7109375" style="3" customWidth="1"/>
    <col min="524" max="524" width="2.42578125" style="3" customWidth="1"/>
    <col min="525" max="768" width="3.7109375" style="3"/>
    <col min="769" max="769" width="5.140625" style="3" customWidth="1"/>
    <col min="770" max="770" width="2.5703125" style="3" customWidth="1"/>
    <col min="771" max="777" width="3.7109375" style="3" customWidth="1"/>
    <col min="778" max="778" width="5.140625" style="3" customWidth="1"/>
    <col min="779" max="779" width="3.7109375" style="3" customWidth="1"/>
    <col min="780" max="780" width="2.42578125" style="3" customWidth="1"/>
    <col min="781" max="1024" width="3.7109375" style="3"/>
    <col min="1025" max="1025" width="5.140625" style="3" customWidth="1"/>
    <col min="1026" max="1026" width="2.5703125" style="3" customWidth="1"/>
    <col min="1027" max="1033" width="3.7109375" style="3" customWidth="1"/>
    <col min="1034" max="1034" width="5.140625" style="3" customWidth="1"/>
    <col min="1035" max="1035" width="3.7109375" style="3" customWidth="1"/>
    <col min="1036" max="1036" width="2.42578125" style="3" customWidth="1"/>
    <col min="1037" max="1280" width="3.7109375" style="3"/>
    <col min="1281" max="1281" width="5.140625" style="3" customWidth="1"/>
    <col min="1282" max="1282" width="2.5703125" style="3" customWidth="1"/>
    <col min="1283" max="1289" width="3.7109375" style="3" customWidth="1"/>
    <col min="1290" max="1290" width="5.140625" style="3" customWidth="1"/>
    <col min="1291" max="1291" width="3.7109375" style="3" customWidth="1"/>
    <col min="1292" max="1292" width="2.42578125" style="3" customWidth="1"/>
    <col min="1293" max="1536" width="3.7109375" style="3"/>
    <col min="1537" max="1537" width="5.140625" style="3" customWidth="1"/>
    <col min="1538" max="1538" width="2.5703125" style="3" customWidth="1"/>
    <col min="1539" max="1545" width="3.7109375" style="3" customWidth="1"/>
    <col min="1546" max="1546" width="5.140625" style="3" customWidth="1"/>
    <col min="1547" max="1547" width="3.7109375" style="3" customWidth="1"/>
    <col min="1548" max="1548" width="2.42578125" style="3" customWidth="1"/>
    <col min="1549" max="1792" width="3.7109375" style="3"/>
    <col min="1793" max="1793" width="5.140625" style="3" customWidth="1"/>
    <col min="1794" max="1794" width="2.5703125" style="3" customWidth="1"/>
    <col min="1795" max="1801" width="3.7109375" style="3" customWidth="1"/>
    <col min="1802" max="1802" width="5.140625" style="3" customWidth="1"/>
    <col min="1803" max="1803" width="3.7109375" style="3" customWidth="1"/>
    <col min="1804" max="1804" width="2.42578125" style="3" customWidth="1"/>
    <col min="1805" max="2048" width="3.7109375" style="3"/>
    <col min="2049" max="2049" width="5.140625" style="3" customWidth="1"/>
    <col min="2050" max="2050" width="2.5703125" style="3" customWidth="1"/>
    <col min="2051" max="2057" width="3.7109375" style="3" customWidth="1"/>
    <col min="2058" max="2058" width="5.140625" style="3" customWidth="1"/>
    <col min="2059" max="2059" width="3.7109375" style="3" customWidth="1"/>
    <col min="2060" max="2060" width="2.42578125" style="3" customWidth="1"/>
    <col min="2061" max="2304" width="3.7109375" style="3"/>
    <col min="2305" max="2305" width="5.140625" style="3" customWidth="1"/>
    <col min="2306" max="2306" width="2.5703125" style="3" customWidth="1"/>
    <col min="2307" max="2313" width="3.7109375" style="3" customWidth="1"/>
    <col min="2314" max="2314" width="5.140625" style="3" customWidth="1"/>
    <col min="2315" max="2315" width="3.7109375" style="3" customWidth="1"/>
    <col min="2316" max="2316" width="2.42578125" style="3" customWidth="1"/>
    <col min="2317" max="2560" width="3.7109375" style="3"/>
    <col min="2561" max="2561" width="5.140625" style="3" customWidth="1"/>
    <col min="2562" max="2562" width="2.5703125" style="3" customWidth="1"/>
    <col min="2563" max="2569" width="3.7109375" style="3" customWidth="1"/>
    <col min="2570" max="2570" width="5.140625" style="3" customWidth="1"/>
    <col min="2571" max="2571" width="3.7109375" style="3" customWidth="1"/>
    <col min="2572" max="2572" width="2.42578125" style="3" customWidth="1"/>
    <col min="2573" max="2816" width="3.7109375" style="3"/>
    <col min="2817" max="2817" width="5.140625" style="3" customWidth="1"/>
    <col min="2818" max="2818" width="2.5703125" style="3" customWidth="1"/>
    <col min="2819" max="2825" width="3.7109375" style="3" customWidth="1"/>
    <col min="2826" max="2826" width="5.140625" style="3" customWidth="1"/>
    <col min="2827" max="2827" width="3.7109375" style="3" customWidth="1"/>
    <col min="2828" max="2828" width="2.42578125" style="3" customWidth="1"/>
    <col min="2829" max="3072" width="3.7109375" style="3"/>
    <col min="3073" max="3073" width="5.140625" style="3" customWidth="1"/>
    <col min="3074" max="3074" width="2.5703125" style="3" customWidth="1"/>
    <col min="3075" max="3081" width="3.7109375" style="3" customWidth="1"/>
    <col min="3082" max="3082" width="5.140625" style="3" customWidth="1"/>
    <col min="3083" max="3083" width="3.7109375" style="3" customWidth="1"/>
    <col min="3084" max="3084" width="2.42578125" style="3" customWidth="1"/>
    <col min="3085" max="3328" width="3.7109375" style="3"/>
    <col min="3329" max="3329" width="5.140625" style="3" customWidth="1"/>
    <col min="3330" max="3330" width="2.5703125" style="3" customWidth="1"/>
    <col min="3331" max="3337" width="3.7109375" style="3" customWidth="1"/>
    <col min="3338" max="3338" width="5.140625" style="3" customWidth="1"/>
    <col min="3339" max="3339" width="3.7109375" style="3" customWidth="1"/>
    <col min="3340" max="3340" width="2.42578125" style="3" customWidth="1"/>
    <col min="3341" max="3584" width="3.7109375" style="3"/>
    <col min="3585" max="3585" width="5.140625" style="3" customWidth="1"/>
    <col min="3586" max="3586" width="2.5703125" style="3" customWidth="1"/>
    <col min="3587" max="3593" width="3.7109375" style="3" customWidth="1"/>
    <col min="3594" max="3594" width="5.140625" style="3" customWidth="1"/>
    <col min="3595" max="3595" width="3.7109375" style="3" customWidth="1"/>
    <col min="3596" max="3596" width="2.42578125" style="3" customWidth="1"/>
    <col min="3597" max="3840" width="3.7109375" style="3"/>
    <col min="3841" max="3841" width="5.140625" style="3" customWidth="1"/>
    <col min="3842" max="3842" width="2.5703125" style="3" customWidth="1"/>
    <col min="3843" max="3849" width="3.7109375" style="3" customWidth="1"/>
    <col min="3850" max="3850" width="5.140625" style="3" customWidth="1"/>
    <col min="3851" max="3851" width="3.7109375" style="3" customWidth="1"/>
    <col min="3852" max="3852" width="2.42578125" style="3" customWidth="1"/>
    <col min="3853" max="4096" width="3.7109375" style="3"/>
    <col min="4097" max="4097" width="5.140625" style="3" customWidth="1"/>
    <col min="4098" max="4098" width="2.5703125" style="3" customWidth="1"/>
    <col min="4099" max="4105" width="3.7109375" style="3" customWidth="1"/>
    <col min="4106" max="4106" width="5.140625" style="3" customWidth="1"/>
    <col min="4107" max="4107" width="3.7109375" style="3" customWidth="1"/>
    <col min="4108" max="4108" width="2.42578125" style="3" customWidth="1"/>
    <col min="4109" max="4352" width="3.7109375" style="3"/>
    <col min="4353" max="4353" width="5.140625" style="3" customWidth="1"/>
    <col min="4354" max="4354" width="2.5703125" style="3" customWidth="1"/>
    <col min="4355" max="4361" width="3.7109375" style="3" customWidth="1"/>
    <col min="4362" max="4362" width="5.140625" style="3" customWidth="1"/>
    <col min="4363" max="4363" width="3.7109375" style="3" customWidth="1"/>
    <col min="4364" max="4364" width="2.42578125" style="3" customWidth="1"/>
    <col min="4365" max="4608" width="3.7109375" style="3"/>
    <col min="4609" max="4609" width="5.140625" style="3" customWidth="1"/>
    <col min="4610" max="4610" width="2.5703125" style="3" customWidth="1"/>
    <col min="4611" max="4617" width="3.7109375" style="3" customWidth="1"/>
    <col min="4618" max="4618" width="5.140625" style="3" customWidth="1"/>
    <col min="4619" max="4619" width="3.7109375" style="3" customWidth="1"/>
    <col min="4620" max="4620" width="2.42578125" style="3" customWidth="1"/>
    <col min="4621" max="4864" width="3.7109375" style="3"/>
    <col min="4865" max="4865" width="5.140625" style="3" customWidth="1"/>
    <col min="4866" max="4866" width="2.5703125" style="3" customWidth="1"/>
    <col min="4867" max="4873" width="3.7109375" style="3" customWidth="1"/>
    <col min="4874" max="4874" width="5.140625" style="3" customWidth="1"/>
    <col min="4875" max="4875" width="3.7109375" style="3" customWidth="1"/>
    <col min="4876" max="4876" width="2.42578125" style="3" customWidth="1"/>
    <col min="4877" max="5120" width="3.7109375" style="3"/>
    <col min="5121" max="5121" width="5.140625" style="3" customWidth="1"/>
    <col min="5122" max="5122" width="2.5703125" style="3" customWidth="1"/>
    <col min="5123" max="5129" width="3.7109375" style="3" customWidth="1"/>
    <col min="5130" max="5130" width="5.140625" style="3" customWidth="1"/>
    <col min="5131" max="5131" width="3.7109375" style="3" customWidth="1"/>
    <col min="5132" max="5132" width="2.42578125" style="3" customWidth="1"/>
    <col min="5133" max="5376" width="3.7109375" style="3"/>
    <col min="5377" max="5377" width="5.140625" style="3" customWidth="1"/>
    <col min="5378" max="5378" width="2.5703125" style="3" customWidth="1"/>
    <col min="5379" max="5385" width="3.7109375" style="3" customWidth="1"/>
    <col min="5386" max="5386" width="5.140625" style="3" customWidth="1"/>
    <col min="5387" max="5387" width="3.7109375" style="3" customWidth="1"/>
    <col min="5388" max="5388" width="2.42578125" style="3" customWidth="1"/>
    <col min="5389" max="5632" width="3.7109375" style="3"/>
    <col min="5633" max="5633" width="5.140625" style="3" customWidth="1"/>
    <col min="5634" max="5634" width="2.5703125" style="3" customWidth="1"/>
    <col min="5635" max="5641" width="3.7109375" style="3" customWidth="1"/>
    <col min="5642" max="5642" width="5.140625" style="3" customWidth="1"/>
    <col min="5643" max="5643" width="3.7109375" style="3" customWidth="1"/>
    <col min="5644" max="5644" width="2.42578125" style="3" customWidth="1"/>
    <col min="5645" max="5888" width="3.7109375" style="3"/>
    <col min="5889" max="5889" width="5.140625" style="3" customWidth="1"/>
    <col min="5890" max="5890" width="2.5703125" style="3" customWidth="1"/>
    <col min="5891" max="5897" width="3.7109375" style="3" customWidth="1"/>
    <col min="5898" max="5898" width="5.140625" style="3" customWidth="1"/>
    <col min="5899" max="5899" width="3.7109375" style="3" customWidth="1"/>
    <col min="5900" max="5900" width="2.42578125" style="3" customWidth="1"/>
    <col min="5901" max="6144" width="3.7109375" style="3"/>
    <col min="6145" max="6145" width="5.140625" style="3" customWidth="1"/>
    <col min="6146" max="6146" width="2.5703125" style="3" customWidth="1"/>
    <col min="6147" max="6153" width="3.7109375" style="3" customWidth="1"/>
    <col min="6154" max="6154" width="5.140625" style="3" customWidth="1"/>
    <col min="6155" max="6155" width="3.7109375" style="3" customWidth="1"/>
    <col min="6156" max="6156" width="2.42578125" style="3" customWidth="1"/>
    <col min="6157" max="6400" width="3.7109375" style="3"/>
    <col min="6401" max="6401" width="5.140625" style="3" customWidth="1"/>
    <col min="6402" max="6402" width="2.5703125" style="3" customWidth="1"/>
    <col min="6403" max="6409" width="3.7109375" style="3" customWidth="1"/>
    <col min="6410" max="6410" width="5.140625" style="3" customWidth="1"/>
    <col min="6411" max="6411" width="3.7109375" style="3" customWidth="1"/>
    <col min="6412" max="6412" width="2.42578125" style="3" customWidth="1"/>
    <col min="6413" max="6656" width="3.7109375" style="3"/>
    <col min="6657" max="6657" width="5.140625" style="3" customWidth="1"/>
    <col min="6658" max="6658" width="2.5703125" style="3" customWidth="1"/>
    <col min="6659" max="6665" width="3.7109375" style="3" customWidth="1"/>
    <col min="6666" max="6666" width="5.140625" style="3" customWidth="1"/>
    <col min="6667" max="6667" width="3.7109375" style="3" customWidth="1"/>
    <col min="6668" max="6668" width="2.42578125" style="3" customWidth="1"/>
    <col min="6669" max="6912" width="3.7109375" style="3"/>
    <col min="6913" max="6913" width="5.140625" style="3" customWidth="1"/>
    <col min="6914" max="6914" width="2.5703125" style="3" customWidth="1"/>
    <col min="6915" max="6921" width="3.7109375" style="3" customWidth="1"/>
    <col min="6922" max="6922" width="5.140625" style="3" customWidth="1"/>
    <col min="6923" max="6923" width="3.7109375" style="3" customWidth="1"/>
    <col min="6924" max="6924" width="2.42578125" style="3" customWidth="1"/>
    <col min="6925" max="7168" width="3.7109375" style="3"/>
    <col min="7169" max="7169" width="5.140625" style="3" customWidth="1"/>
    <col min="7170" max="7170" width="2.5703125" style="3" customWidth="1"/>
    <col min="7171" max="7177" width="3.7109375" style="3" customWidth="1"/>
    <col min="7178" max="7178" width="5.140625" style="3" customWidth="1"/>
    <col min="7179" max="7179" width="3.7109375" style="3" customWidth="1"/>
    <col min="7180" max="7180" width="2.42578125" style="3" customWidth="1"/>
    <col min="7181" max="7424" width="3.7109375" style="3"/>
    <col min="7425" max="7425" width="5.140625" style="3" customWidth="1"/>
    <col min="7426" max="7426" width="2.5703125" style="3" customWidth="1"/>
    <col min="7427" max="7433" width="3.7109375" style="3" customWidth="1"/>
    <col min="7434" max="7434" width="5.140625" style="3" customWidth="1"/>
    <col min="7435" max="7435" width="3.7109375" style="3" customWidth="1"/>
    <col min="7436" max="7436" width="2.42578125" style="3" customWidth="1"/>
    <col min="7437" max="7680" width="3.7109375" style="3"/>
    <col min="7681" max="7681" width="5.140625" style="3" customWidth="1"/>
    <col min="7682" max="7682" width="2.5703125" style="3" customWidth="1"/>
    <col min="7683" max="7689" width="3.7109375" style="3" customWidth="1"/>
    <col min="7690" max="7690" width="5.140625" style="3" customWidth="1"/>
    <col min="7691" max="7691" width="3.7109375" style="3" customWidth="1"/>
    <col min="7692" max="7692" width="2.42578125" style="3" customWidth="1"/>
    <col min="7693" max="7936" width="3.7109375" style="3"/>
    <col min="7937" max="7937" width="5.140625" style="3" customWidth="1"/>
    <col min="7938" max="7938" width="2.5703125" style="3" customWidth="1"/>
    <col min="7939" max="7945" width="3.7109375" style="3" customWidth="1"/>
    <col min="7946" max="7946" width="5.140625" style="3" customWidth="1"/>
    <col min="7947" max="7947" width="3.7109375" style="3" customWidth="1"/>
    <col min="7948" max="7948" width="2.42578125" style="3" customWidth="1"/>
    <col min="7949" max="8192" width="3.7109375" style="3"/>
    <col min="8193" max="8193" width="5.140625" style="3" customWidth="1"/>
    <col min="8194" max="8194" width="2.5703125" style="3" customWidth="1"/>
    <col min="8195" max="8201" width="3.7109375" style="3" customWidth="1"/>
    <col min="8202" max="8202" width="5.140625" style="3" customWidth="1"/>
    <col min="8203" max="8203" width="3.7109375" style="3" customWidth="1"/>
    <col min="8204" max="8204" width="2.42578125" style="3" customWidth="1"/>
    <col min="8205" max="8448" width="3.7109375" style="3"/>
    <col min="8449" max="8449" width="5.140625" style="3" customWidth="1"/>
    <col min="8450" max="8450" width="2.5703125" style="3" customWidth="1"/>
    <col min="8451" max="8457" width="3.7109375" style="3" customWidth="1"/>
    <col min="8458" max="8458" width="5.140625" style="3" customWidth="1"/>
    <col min="8459" max="8459" width="3.7109375" style="3" customWidth="1"/>
    <col min="8460" max="8460" width="2.42578125" style="3" customWidth="1"/>
    <col min="8461" max="8704" width="3.7109375" style="3"/>
    <col min="8705" max="8705" width="5.140625" style="3" customWidth="1"/>
    <col min="8706" max="8706" width="2.5703125" style="3" customWidth="1"/>
    <col min="8707" max="8713" width="3.7109375" style="3" customWidth="1"/>
    <col min="8714" max="8714" width="5.140625" style="3" customWidth="1"/>
    <col min="8715" max="8715" width="3.7109375" style="3" customWidth="1"/>
    <col min="8716" max="8716" width="2.42578125" style="3" customWidth="1"/>
    <col min="8717" max="8960" width="3.7109375" style="3"/>
    <col min="8961" max="8961" width="5.140625" style="3" customWidth="1"/>
    <col min="8962" max="8962" width="2.5703125" style="3" customWidth="1"/>
    <col min="8963" max="8969" width="3.7109375" style="3" customWidth="1"/>
    <col min="8970" max="8970" width="5.140625" style="3" customWidth="1"/>
    <col min="8971" max="8971" width="3.7109375" style="3" customWidth="1"/>
    <col min="8972" max="8972" width="2.42578125" style="3" customWidth="1"/>
    <col min="8973" max="9216" width="3.7109375" style="3"/>
    <col min="9217" max="9217" width="5.140625" style="3" customWidth="1"/>
    <col min="9218" max="9218" width="2.5703125" style="3" customWidth="1"/>
    <col min="9219" max="9225" width="3.7109375" style="3" customWidth="1"/>
    <col min="9226" max="9226" width="5.140625" style="3" customWidth="1"/>
    <col min="9227" max="9227" width="3.7109375" style="3" customWidth="1"/>
    <col min="9228" max="9228" width="2.42578125" style="3" customWidth="1"/>
    <col min="9229" max="9472" width="3.7109375" style="3"/>
    <col min="9473" max="9473" width="5.140625" style="3" customWidth="1"/>
    <col min="9474" max="9474" width="2.5703125" style="3" customWidth="1"/>
    <col min="9475" max="9481" width="3.7109375" style="3" customWidth="1"/>
    <col min="9482" max="9482" width="5.140625" style="3" customWidth="1"/>
    <col min="9483" max="9483" width="3.7109375" style="3" customWidth="1"/>
    <col min="9484" max="9484" width="2.42578125" style="3" customWidth="1"/>
    <col min="9485" max="9728" width="3.7109375" style="3"/>
    <col min="9729" max="9729" width="5.140625" style="3" customWidth="1"/>
    <col min="9730" max="9730" width="2.5703125" style="3" customWidth="1"/>
    <col min="9731" max="9737" width="3.7109375" style="3" customWidth="1"/>
    <col min="9738" max="9738" width="5.140625" style="3" customWidth="1"/>
    <col min="9739" max="9739" width="3.7109375" style="3" customWidth="1"/>
    <col min="9740" max="9740" width="2.42578125" style="3" customWidth="1"/>
    <col min="9741" max="9984" width="3.7109375" style="3"/>
    <col min="9985" max="9985" width="5.140625" style="3" customWidth="1"/>
    <col min="9986" max="9986" width="2.5703125" style="3" customWidth="1"/>
    <col min="9987" max="9993" width="3.7109375" style="3" customWidth="1"/>
    <col min="9994" max="9994" width="5.140625" style="3" customWidth="1"/>
    <col min="9995" max="9995" width="3.7109375" style="3" customWidth="1"/>
    <col min="9996" max="9996" width="2.42578125" style="3" customWidth="1"/>
    <col min="9997" max="10240" width="3.7109375" style="3"/>
    <col min="10241" max="10241" width="5.140625" style="3" customWidth="1"/>
    <col min="10242" max="10242" width="2.5703125" style="3" customWidth="1"/>
    <col min="10243" max="10249" width="3.7109375" style="3" customWidth="1"/>
    <col min="10250" max="10250" width="5.140625" style="3" customWidth="1"/>
    <col min="10251" max="10251" width="3.7109375" style="3" customWidth="1"/>
    <col min="10252" max="10252" width="2.42578125" style="3" customWidth="1"/>
    <col min="10253" max="10496" width="3.7109375" style="3"/>
    <col min="10497" max="10497" width="5.140625" style="3" customWidth="1"/>
    <col min="10498" max="10498" width="2.5703125" style="3" customWidth="1"/>
    <col min="10499" max="10505" width="3.7109375" style="3" customWidth="1"/>
    <col min="10506" max="10506" width="5.140625" style="3" customWidth="1"/>
    <col min="10507" max="10507" width="3.7109375" style="3" customWidth="1"/>
    <col min="10508" max="10508" width="2.42578125" style="3" customWidth="1"/>
    <col min="10509" max="10752" width="3.7109375" style="3"/>
    <col min="10753" max="10753" width="5.140625" style="3" customWidth="1"/>
    <col min="10754" max="10754" width="2.5703125" style="3" customWidth="1"/>
    <col min="10755" max="10761" width="3.7109375" style="3" customWidth="1"/>
    <col min="10762" max="10762" width="5.140625" style="3" customWidth="1"/>
    <col min="10763" max="10763" width="3.7109375" style="3" customWidth="1"/>
    <col min="10764" max="10764" width="2.42578125" style="3" customWidth="1"/>
    <col min="10765" max="11008" width="3.7109375" style="3"/>
    <col min="11009" max="11009" width="5.140625" style="3" customWidth="1"/>
    <col min="11010" max="11010" width="2.5703125" style="3" customWidth="1"/>
    <col min="11011" max="11017" width="3.7109375" style="3" customWidth="1"/>
    <col min="11018" max="11018" width="5.140625" style="3" customWidth="1"/>
    <col min="11019" max="11019" width="3.7109375" style="3" customWidth="1"/>
    <col min="11020" max="11020" width="2.42578125" style="3" customWidth="1"/>
    <col min="11021" max="11264" width="3.7109375" style="3"/>
    <col min="11265" max="11265" width="5.140625" style="3" customWidth="1"/>
    <col min="11266" max="11266" width="2.5703125" style="3" customWidth="1"/>
    <col min="11267" max="11273" width="3.7109375" style="3" customWidth="1"/>
    <col min="11274" max="11274" width="5.140625" style="3" customWidth="1"/>
    <col min="11275" max="11275" width="3.7109375" style="3" customWidth="1"/>
    <col min="11276" max="11276" width="2.42578125" style="3" customWidth="1"/>
    <col min="11277" max="11520" width="3.7109375" style="3"/>
    <col min="11521" max="11521" width="5.140625" style="3" customWidth="1"/>
    <col min="11522" max="11522" width="2.5703125" style="3" customWidth="1"/>
    <col min="11523" max="11529" width="3.7109375" style="3" customWidth="1"/>
    <col min="11530" max="11530" width="5.140625" style="3" customWidth="1"/>
    <col min="11531" max="11531" width="3.7109375" style="3" customWidth="1"/>
    <col min="11532" max="11532" width="2.42578125" style="3" customWidth="1"/>
    <col min="11533" max="11776" width="3.7109375" style="3"/>
    <col min="11777" max="11777" width="5.140625" style="3" customWidth="1"/>
    <col min="11778" max="11778" width="2.5703125" style="3" customWidth="1"/>
    <col min="11779" max="11785" width="3.7109375" style="3" customWidth="1"/>
    <col min="11786" max="11786" width="5.140625" style="3" customWidth="1"/>
    <col min="11787" max="11787" width="3.7109375" style="3" customWidth="1"/>
    <col min="11788" max="11788" width="2.42578125" style="3" customWidth="1"/>
    <col min="11789" max="12032" width="3.7109375" style="3"/>
    <col min="12033" max="12033" width="5.140625" style="3" customWidth="1"/>
    <col min="12034" max="12034" width="2.5703125" style="3" customWidth="1"/>
    <col min="12035" max="12041" width="3.7109375" style="3" customWidth="1"/>
    <col min="12042" max="12042" width="5.140625" style="3" customWidth="1"/>
    <col min="12043" max="12043" width="3.7109375" style="3" customWidth="1"/>
    <col min="12044" max="12044" width="2.42578125" style="3" customWidth="1"/>
    <col min="12045" max="12288" width="3.7109375" style="3"/>
    <col min="12289" max="12289" width="5.140625" style="3" customWidth="1"/>
    <col min="12290" max="12290" width="2.5703125" style="3" customWidth="1"/>
    <col min="12291" max="12297" width="3.7109375" style="3" customWidth="1"/>
    <col min="12298" max="12298" width="5.140625" style="3" customWidth="1"/>
    <col min="12299" max="12299" width="3.7109375" style="3" customWidth="1"/>
    <col min="12300" max="12300" width="2.42578125" style="3" customWidth="1"/>
    <col min="12301" max="12544" width="3.7109375" style="3"/>
    <col min="12545" max="12545" width="5.140625" style="3" customWidth="1"/>
    <col min="12546" max="12546" width="2.5703125" style="3" customWidth="1"/>
    <col min="12547" max="12553" width="3.7109375" style="3" customWidth="1"/>
    <col min="12554" max="12554" width="5.140625" style="3" customWidth="1"/>
    <col min="12555" max="12555" width="3.7109375" style="3" customWidth="1"/>
    <col min="12556" max="12556" width="2.42578125" style="3" customWidth="1"/>
    <col min="12557" max="12800" width="3.7109375" style="3"/>
    <col min="12801" max="12801" width="5.140625" style="3" customWidth="1"/>
    <col min="12802" max="12802" width="2.5703125" style="3" customWidth="1"/>
    <col min="12803" max="12809" width="3.7109375" style="3" customWidth="1"/>
    <col min="12810" max="12810" width="5.140625" style="3" customWidth="1"/>
    <col min="12811" max="12811" width="3.7109375" style="3" customWidth="1"/>
    <col min="12812" max="12812" width="2.42578125" style="3" customWidth="1"/>
    <col min="12813" max="13056" width="3.7109375" style="3"/>
    <col min="13057" max="13057" width="5.140625" style="3" customWidth="1"/>
    <col min="13058" max="13058" width="2.5703125" style="3" customWidth="1"/>
    <col min="13059" max="13065" width="3.7109375" style="3" customWidth="1"/>
    <col min="13066" max="13066" width="5.140625" style="3" customWidth="1"/>
    <col min="13067" max="13067" width="3.7109375" style="3" customWidth="1"/>
    <col min="13068" max="13068" width="2.42578125" style="3" customWidth="1"/>
    <col min="13069" max="13312" width="3.7109375" style="3"/>
    <col min="13313" max="13313" width="5.140625" style="3" customWidth="1"/>
    <col min="13314" max="13314" width="2.5703125" style="3" customWidth="1"/>
    <col min="13315" max="13321" width="3.7109375" style="3" customWidth="1"/>
    <col min="13322" max="13322" width="5.140625" style="3" customWidth="1"/>
    <col min="13323" max="13323" width="3.7109375" style="3" customWidth="1"/>
    <col min="13324" max="13324" width="2.42578125" style="3" customWidth="1"/>
    <col min="13325" max="13568" width="3.7109375" style="3"/>
    <col min="13569" max="13569" width="5.140625" style="3" customWidth="1"/>
    <col min="13570" max="13570" width="2.5703125" style="3" customWidth="1"/>
    <col min="13571" max="13577" width="3.7109375" style="3" customWidth="1"/>
    <col min="13578" max="13578" width="5.140625" style="3" customWidth="1"/>
    <col min="13579" max="13579" width="3.7109375" style="3" customWidth="1"/>
    <col min="13580" max="13580" width="2.42578125" style="3" customWidth="1"/>
    <col min="13581" max="13824" width="3.7109375" style="3"/>
    <col min="13825" max="13825" width="5.140625" style="3" customWidth="1"/>
    <col min="13826" max="13826" width="2.5703125" style="3" customWidth="1"/>
    <col min="13827" max="13833" width="3.7109375" style="3" customWidth="1"/>
    <col min="13834" max="13834" width="5.140625" style="3" customWidth="1"/>
    <col min="13835" max="13835" width="3.7109375" style="3" customWidth="1"/>
    <col min="13836" max="13836" width="2.42578125" style="3" customWidth="1"/>
    <col min="13837" max="14080" width="3.7109375" style="3"/>
    <col min="14081" max="14081" width="5.140625" style="3" customWidth="1"/>
    <col min="14082" max="14082" width="2.5703125" style="3" customWidth="1"/>
    <col min="14083" max="14089" width="3.7109375" style="3" customWidth="1"/>
    <col min="14090" max="14090" width="5.140625" style="3" customWidth="1"/>
    <col min="14091" max="14091" width="3.7109375" style="3" customWidth="1"/>
    <col min="14092" max="14092" width="2.42578125" style="3" customWidth="1"/>
    <col min="14093" max="14336" width="3.7109375" style="3"/>
    <col min="14337" max="14337" width="5.140625" style="3" customWidth="1"/>
    <col min="14338" max="14338" width="2.5703125" style="3" customWidth="1"/>
    <col min="14339" max="14345" width="3.7109375" style="3" customWidth="1"/>
    <col min="14346" max="14346" width="5.140625" style="3" customWidth="1"/>
    <col min="14347" max="14347" width="3.7109375" style="3" customWidth="1"/>
    <col min="14348" max="14348" width="2.42578125" style="3" customWidth="1"/>
    <col min="14349" max="14592" width="3.7109375" style="3"/>
    <col min="14593" max="14593" width="5.140625" style="3" customWidth="1"/>
    <col min="14594" max="14594" width="2.5703125" style="3" customWidth="1"/>
    <col min="14595" max="14601" width="3.7109375" style="3" customWidth="1"/>
    <col min="14602" max="14602" width="5.140625" style="3" customWidth="1"/>
    <col min="14603" max="14603" width="3.7109375" style="3" customWidth="1"/>
    <col min="14604" max="14604" width="2.42578125" style="3" customWidth="1"/>
    <col min="14605" max="14848" width="3.7109375" style="3"/>
    <col min="14849" max="14849" width="5.140625" style="3" customWidth="1"/>
    <col min="14850" max="14850" width="2.5703125" style="3" customWidth="1"/>
    <col min="14851" max="14857" width="3.7109375" style="3" customWidth="1"/>
    <col min="14858" max="14858" width="5.140625" style="3" customWidth="1"/>
    <col min="14859" max="14859" width="3.7109375" style="3" customWidth="1"/>
    <col min="14860" max="14860" width="2.42578125" style="3" customWidth="1"/>
    <col min="14861" max="15104" width="3.7109375" style="3"/>
    <col min="15105" max="15105" width="5.140625" style="3" customWidth="1"/>
    <col min="15106" max="15106" width="2.5703125" style="3" customWidth="1"/>
    <col min="15107" max="15113" width="3.7109375" style="3" customWidth="1"/>
    <col min="15114" max="15114" width="5.140625" style="3" customWidth="1"/>
    <col min="15115" max="15115" width="3.7109375" style="3" customWidth="1"/>
    <col min="15116" max="15116" width="2.42578125" style="3" customWidth="1"/>
    <col min="15117" max="15360" width="3.7109375" style="3"/>
    <col min="15361" max="15361" width="5.140625" style="3" customWidth="1"/>
    <col min="15362" max="15362" width="2.5703125" style="3" customWidth="1"/>
    <col min="15363" max="15369" width="3.7109375" style="3" customWidth="1"/>
    <col min="15370" max="15370" width="5.140625" style="3" customWidth="1"/>
    <col min="15371" max="15371" width="3.7109375" style="3" customWidth="1"/>
    <col min="15372" max="15372" width="2.42578125" style="3" customWidth="1"/>
    <col min="15373" max="15616" width="3.7109375" style="3"/>
    <col min="15617" max="15617" width="5.140625" style="3" customWidth="1"/>
    <col min="15618" max="15618" width="2.5703125" style="3" customWidth="1"/>
    <col min="15619" max="15625" width="3.7109375" style="3" customWidth="1"/>
    <col min="15626" max="15626" width="5.140625" style="3" customWidth="1"/>
    <col min="15627" max="15627" width="3.7109375" style="3" customWidth="1"/>
    <col min="15628" max="15628" width="2.42578125" style="3" customWidth="1"/>
    <col min="15629" max="15872" width="3.7109375" style="3"/>
    <col min="15873" max="15873" width="5.140625" style="3" customWidth="1"/>
    <col min="15874" max="15874" width="2.5703125" style="3" customWidth="1"/>
    <col min="15875" max="15881" width="3.7109375" style="3" customWidth="1"/>
    <col min="15882" max="15882" width="5.140625" style="3" customWidth="1"/>
    <col min="15883" max="15883" width="3.7109375" style="3" customWidth="1"/>
    <col min="15884" max="15884" width="2.42578125" style="3" customWidth="1"/>
    <col min="15885" max="16128" width="3.7109375" style="3"/>
    <col min="16129" max="16129" width="5.140625" style="3" customWidth="1"/>
    <col min="16130" max="16130" width="2.5703125" style="3" customWidth="1"/>
    <col min="16131" max="16137" width="3.7109375" style="3" customWidth="1"/>
    <col min="16138" max="16138" width="5.140625" style="3" customWidth="1"/>
    <col min="16139" max="16139" width="3.7109375" style="3" customWidth="1"/>
    <col min="16140" max="16140" width="2.42578125" style="3" customWidth="1"/>
    <col min="16141" max="16384" width="3.7109375" style="3"/>
  </cols>
  <sheetData>
    <row r="1" spans="1:33" ht="17.2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25" t="s">
        <v>1</v>
      </c>
      <c r="S1" s="26"/>
      <c r="T1" s="26"/>
      <c r="U1" s="26"/>
      <c r="V1" s="26"/>
      <c r="W1" s="26"/>
      <c r="X1" s="26"/>
      <c r="Y1" s="26"/>
      <c r="Z1" s="27"/>
      <c r="AA1" s="2"/>
      <c r="AB1" s="28" t="s">
        <v>2</v>
      </c>
      <c r="AC1" s="29"/>
      <c r="AD1" s="29"/>
      <c r="AE1" s="29"/>
      <c r="AF1" s="29"/>
      <c r="AG1" s="30"/>
    </row>
    <row r="2" spans="1:33" ht="18.75" customHeight="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"/>
      <c r="R2" s="32" t="s">
        <v>4</v>
      </c>
      <c r="S2" s="33"/>
      <c r="T2" s="33"/>
      <c r="U2" s="33"/>
      <c r="V2" s="33"/>
      <c r="W2" s="33"/>
      <c r="X2" s="33"/>
      <c r="Y2" s="33"/>
      <c r="Z2" s="34"/>
      <c r="AA2" s="2"/>
      <c r="AB2" s="38">
        <v>44613</v>
      </c>
      <c r="AC2" s="39"/>
      <c r="AD2" s="39"/>
      <c r="AE2" s="39"/>
      <c r="AF2" s="39"/>
      <c r="AG2" s="40"/>
    </row>
    <row r="3" spans="1:33" ht="12.75" customHeight="1" x14ac:dyDescent="0.2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"/>
      <c r="R3" s="32"/>
      <c r="S3" s="33"/>
      <c r="T3" s="33"/>
      <c r="U3" s="33"/>
      <c r="V3" s="33"/>
      <c r="W3" s="33"/>
      <c r="X3" s="33"/>
      <c r="Y3" s="33"/>
      <c r="Z3" s="34"/>
      <c r="AA3" s="2"/>
      <c r="AB3" s="41"/>
      <c r="AC3" s="39"/>
      <c r="AD3" s="39"/>
      <c r="AE3" s="39"/>
      <c r="AF3" s="39"/>
      <c r="AG3" s="40"/>
    </row>
    <row r="4" spans="1:33" ht="19.5" customHeight="1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"/>
      <c r="R4" s="35"/>
      <c r="S4" s="36"/>
      <c r="T4" s="36"/>
      <c r="U4" s="36"/>
      <c r="V4" s="36"/>
      <c r="W4" s="36"/>
      <c r="X4" s="36"/>
      <c r="Y4" s="36"/>
      <c r="Z4" s="37"/>
      <c r="AA4" s="2"/>
      <c r="AB4" s="42"/>
      <c r="AC4" s="43"/>
      <c r="AD4" s="43"/>
      <c r="AE4" s="43"/>
      <c r="AF4" s="43"/>
      <c r="AG4" s="44"/>
    </row>
    <row r="5" spans="1:33" ht="13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Y5" s="5"/>
      <c r="Z5" s="5"/>
      <c r="AA5" s="5"/>
    </row>
    <row r="6" spans="1:33" ht="15" customHeight="1" x14ac:dyDescent="0.2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"/>
      <c r="R6" s="2"/>
      <c r="S6" s="2"/>
      <c r="T6" s="2"/>
      <c r="U6" s="6"/>
      <c r="V6" s="51" t="s">
        <v>7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</row>
    <row r="7" spans="1:33" ht="15" customHeight="1" x14ac:dyDescent="0.2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2"/>
      <c r="R7" s="2"/>
      <c r="S7" s="2"/>
      <c r="T7" s="2"/>
      <c r="U7" s="6"/>
      <c r="V7" s="55" t="s">
        <v>9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</row>
    <row r="8" spans="1:33" ht="5.25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2"/>
      <c r="R8" s="2"/>
      <c r="S8" s="2"/>
      <c r="T8" s="2"/>
      <c r="U8" s="6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2"/>
      <c r="R9" s="2"/>
      <c r="S9" s="2"/>
      <c r="T9" s="2"/>
      <c r="U9" s="6"/>
      <c r="V9" s="58" t="s">
        <v>10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</row>
    <row r="10" spans="1:33" s="10" customFormat="1" ht="3.75" customHeight="1" x14ac:dyDescent="0.2"/>
    <row r="11" spans="1:33" ht="15" customHeight="1" x14ac:dyDescent="0.2">
      <c r="A11" s="61" t="s">
        <v>11</v>
      </c>
      <c r="B11" s="62" t="s">
        <v>12</v>
      </c>
      <c r="C11" s="63"/>
      <c r="D11" s="63"/>
      <c r="E11" s="63"/>
      <c r="F11" s="63"/>
      <c r="G11" s="63"/>
      <c r="H11" s="63"/>
      <c r="I11" s="63"/>
      <c r="J11" s="64"/>
      <c r="K11" s="71" t="s">
        <v>13</v>
      </c>
      <c r="L11" s="71"/>
      <c r="M11" s="72" t="s">
        <v>14</v>
      </c>
      <c r="N11" s="73"/>
      <c r="O11" s="73"/>
      <c r="P11" s="73"/>
      <c r="Q11" s="73"/>
      <c r="R11" s="73"/>
      <c r="S11" s="73"/>
      <c r="T11" s="74"/>
      <c r="U11" s="72" t="s">
        <v>15</v>
      </c>
      <c r="V11" s="73"/>
      <c r="W11" s="73"/>
      <c r="X11" s="73"/>
      <c r="Y11" s="73"/>
      <c r="Z11" s="73"/>
      <c r="AA11" s="73"/>
      <c r="AB11" s="74"/>
      <c r="AC11" s="46" t="s">
        <v>16</v>
      </c>
      <c r="AD11" s="46"/>
      <c r="AE11" s="46"/>
      <c r="AF11" s="46"/>
      <c r="AG11" s="46"/>
    </row>
    <row r="12" spans="1:33" ht="12.75" customHeight="1" x14ac:dyDescent="0.2">
      <c r="A12" s="61"/>
      <c r="B12" s="65"/>
      <c r="C12" s="66"/>
      <c r="D12" s="66"/>
      <c r="E12" s="66"/>
      <c r="F12" s="66"/>
      <c r="G12" s="66"/>
      <c r="H12" s="66"/>
      <c r="I12" s="66"/>
      <c r="J12" s="67"/>
      <c r="K12" s="47"/>
      <c r="L12" s="47"/>
      <c r="M12" s="48" t="s">
        <v>17</v>
      </c>
      <c r="N12" s="48"/>
      <c r="O12" s="48"/>
      <c r="P12" s="48"/>
      <c r="Q12" s="48"/>
      <c r="R12" s="48"/>
      <c r="S12" s="48"/>
      <c r="T12" s="48"/>
      <c r="U12" s="48" t="s">
        <v>17</v>
      </c>
      <c r="V12" s="48"/>
      <c r="W12" s="48"/>
      <c r="X12" s="48"/>
      <c r="Y12" s="48"/>
      <c r="Z12" s="48"/>
      <c r="AA12" s="48"/>
      <c r="AB12" s="48"/>
      <c r="AC12" s="46"/>
      <c r="AD12" s="46"/>
      <c r="AE12" s="46"/>
      <c r="AF12" s="46"/>
      <c r="AG12" s="46"/>
    </row>
    <row r="13" spans="1:33" ht="12.75" customHeight="1" x14ac:dyDescent="0.2">
      <c r="A13" s="61"/>
      <c r="B13" s="65"/>
      <c r="C13" s="66"/>
      <c r="D13" s="66"/>
      <c r="E13" s="66"/>
      <c r="F13" s="66"/>
      <c r="G13" s="66"/>
      <c r="H13" s="66"/>
      <c r="I13" s="66"/>
      <c r="J13" s="6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6"/>
      <c r="AD13" s="46"/>
      <c r="AE13" s="46"/>
      <c r="AF13" s="46"/>
      <c r="AG13" s="46"/>
    </row>
    <row r="14" spans="1:33" ht="15" customHeight="1" x14ac:dyDescent="0.2">
      <c r="A14" s="61"/>
      <c r="B14" s="65"/>
      <c r="C14" s="66"/>
      <c r="D14" s="66"/>
      <c r="E14" s="66"/>
      <c r="F14" s="66"/>
      <c r="G14" s="66"/>
      <c r="H14" s="66"/>
      <c r="I14" s="66"/>
      <c r="J14" s="67"/>
      <c r="K14" s="47"/>
      <c r="L14" s="47"/>
      <c r="M14" s="49" t="s">
        <v>18</v>
      </c>
      <c r="N14" s="49"/>
      <c r="O14" s="49"/>
      <c r="P14" s="49"/>
      <c r="Q14" s="49"/>
      <c r="R14" s="50" t="s">
        <v>19</v>
      </c>
      <c r="S14" s="50"/>
      <c r="T14" s="50"/>
      <c r="U14" s="49" t="s">
        <v>20</v>
      </c>
      <c r="V14" s="49"/>
      <c r="W14" s="49"/>
      <c r="X14" s="49"/>
      <c r="Y14" s="49"/>
      <c r="Z14" s="50" t="s">
        <v>19</v>
      </c>
      <c r="AA14" s="50"/>
      <c r="AB14" s="50"/>
      <c r="AC14" s="46"/>
      <c r="AD14" s="46"/>
      <c r="AE14" s="46"/>
      <c r="AF14" s="46"/>
      <c r="AG14" s="46"/>
    </row>
    <row r="15" spans="1:33" ht="15" customHeight="1" x14ac:dyDescent="0.2">
      <c r="A15" s="61"/>
      <c r="B15" s="65"/>
      <c r="C15" s="66"/>
      <c r="D15" s="66"/>
      <c r="E15" s="66"/>
      <c r="F15" s="66"/>
      <c r="G15" s="66"/>
      <c r="H15" s="66"/>
      <c r="I15" s="66"/>
      <c r="J15" s="67"/>
      <c r="K15" s="47"/>
      <c r="L15" s="47"/>
      <c r="M15" s="49"/>
      <c r="N15" s="49"/>
      <c r="O15" s="49"/>
      <c r="P15" s="49"/>
      <c r="Q15" s="49"/>
      <c r="R15" s="50"/>
      <c r="S15" s="50"/>
      <c r="T15" s="50"/>
      <c r="U15" s="49"/>
      <c r="V15" s="49"/>
      <c r="W15" s="49"/>
      <c r="X15" s="49"/>
      <c r="Y15" s="49"/>
      <c r="Z15" s="50"/>
      <c r="AA15" s="50"/>
      <c r="AB15" s="50"/>
      <c r="AC15" s="46"/>
      <c r="AD15" s="46"/>
      <c r="AE15" s="46"/>
      <c r="AF15" s="46"/>
      <c r="AG15" s="46"/>
    </row>
    <row r="16" spans="1:33" ht="7.5" customHeight="1" x14ac:dyDescent="0.2">
      <c r="A16" s="61"/>
      <c r="B16" s="68"/>
      <c r="C16" s="69"/>
      <c r="D16" s="69"/>
      <c r="E16" s="69"/>
      <c r="F16" s="69"/>
      <c r="G16" s="69"/>
      <c r="H16" s="69"/>
      <c r="I16" s="69"/>
      <c r="J16" s="70"/>
      <c r="K16" s="47"/>
      <c r="L16" s="47"/>
      <c r="M16" s="49"/>
      <c r="N16" s="49"/>
      <c r="O16" s="49"/>
      <c r="P16" s="49"/>
      <c r="Q16" s="49"/>
      <c r="R16" s="50"/>
      <c r="S16" s="50"/>
      <c r="T16" s="50"/>
      <c r="U16" s="49"/>
      <c r="V16" s="49"/>
      <c r="W16" s="49"/>
      <c r="X16" s="49"/>
      <c r="Y16" s="49"/>
      <c r="Z16" s="50"/>
      <c r="AA16" s="50"/>
      <c r="AB16" s="50"/>
      <c r="AC16" s="46"/>
      <c r="AD16" s="46"/>
      <c r="AE16" s="46"/>
      <c r="AF16" s="46"/>
      <c r="AG16" s="46"/>
    </row>
    <row r="17" spans="1:38" ht="17.25" customHeight="1" x14ac:dyDescent="0.2">
      <c r="A17" s="11">
        <v>1</v>
      </c>
      <c r="B17" s="75" t="s">
        <v>21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</row>
    <row r="18" spans="1:38" ht="18" customHeight="1" x14ac:dyDescent="0.2">
      <c r="A18" s="78" t="s">
        <v>22</v>
      </c>
      <c r="B18" s="79" t="s">
        <v>23</v>
      </c>
      <c r="C18" s="79"/>
      <c r="D18" s="79"/>
      <c r="E18" s="79"/>
      <c r="F18" s="79"/>
      <c r="G18" s="79"/>
      <c r="H18" s="79"/>
      <c r="I18" s="79"/>
      <c r="J18" s="79"/>
      <c r="K18" s="80" t="s">
        <v>24</v>
      </c>
      <c r="L18" s="80"/>
      <c r="M18" s="81">
        <f>1950.55/2</f>
        <v>975.28</v>
      </c>
      <c r="N18" s="81"/>
      <c r="O18" s="81"/>
      <c r="P18" s="81"/>
      <c r="Q18" s="81"/>
      <c r="R18" s="81"/>
      <c r="S18" s="81"/>
      <c r="T18" s="81"/>
      <c r="U18" s="81">
        <f>M18</f>
        <v>975.28</v>
      </c>
      <c r="V18" s="81"/>
      <c r="W18" s="81"/>
      <c r="X18" s="81"/>
      <c r="Y18" s="81"/>
      <c r="Z18" s="81"/>
      <c r="AA18" s="81"/>
      <c r="AB18" s="81"/>
      <c r="AC18" s="81">
        <f>M18+U18</f>
        <v>1950.56</v>
      </c>
      <c r="AD18" s="81"/>
      <c r="AE18" s="81"/>
      <c r="AF18" s="81"/>
      <c r="AG18" s="81"/>
      <c r="AL18" s="12"/>
    </row>
    <row r="19" spans="1:38" ht="18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80" t="s">
        <v>25</v>
      </c>
      <c r="L19" s="80"/>
      <c r="M19" s="81">
        <f>22330.89/2</f>
        <v>11165.45</v>
      </c>
      <c r="N19" s="81"/>
      <c r="O19" s="81"/>
      <c r="P19" s="81"/>
      <c r="Q19" s="81"/>
      <c r="R19" s="81"/>
      <c r="S19" s="81"/>
      <c r="T19" s="81"/>
      <c r="U19" s="81">
        <f>M19</f>
        <v>11165.45</v>
      </c>
      <c r="V19" s="81"/>
      <c r="W19" s="81"/>
      <c r="X19" s="81"/>
      <c r="Y19" s="81"/>
      <c r="Z19" s="81"/>
      <c r="AA19" s="81"/>
      <c r="AB19" s="81"/>
      <c r="AC19" s="81">
        <f>M19+U19</f>
        <v>22330.9</v>
      </c>
      <c r="AD19" s="81"/>
      <c r="AE19" s="81"/>
      <c r="AF19" s="81"/>
      <c r="AG19" s="81"/>
    </row>
    <row r="20" spans="1:38" ht="18" customHeight="1" x14ac:dyDescent="0.2">
      <c r="A20" s="11">
        <v>2</v>
      </c>
      <c r="B20" s="75" t="s">
        <v>26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7"/>
    </row>
    <row r="21" spans="1:38" ht="18" customHeight="1" x14ac:dyDescent="0.2">
      <c r="A21" s="78" t="s">
        <v>27</v>
      </c>
      <c r="B21" s="79" t="s">
        <v>28</v>
      </c>
      <c r="C21" s="79"/>
      <c r="D21" s="79"/>
      <c r="E21" s="79"/>
      <c r="F21" s="79"/>
      <c r="G21" s="79"/>
      <c r="H21" s="79"/>
      <c r="I21" s="79"/>
      <c r="J21" s="79"/>
      <c r="K21" s="80" t="s">
        <v>29</v>
      </c>
      <c r="L21" s="80"/>
      <c r="M21" s="81">
        <f>1918.92/2</f>
        <v>959.46</v>
      </c>
      <c r="N21" s="81"/>
      <c r="O21" s="81"/>
      <c r="P21" s="81"/>
      <c r="Q21" s="81"/>
      <c r="R21" s="81"/>
      <c r="S21" s="81"/>
      <c r="T21" s="81"/>
      <c r="U21" s="81">
        <f>M21</f>
        <v>959.46</v>
      </c>
      <c r="V21" s="81"/>
      <c r="W21" s="81"/>
      <c r="X21" s="81"/>
      <c r="Y21" s="81"/>
      <c r="Z21" s="81"/>
      <c r="AA21" s="81"/>
      <c r="AB21" s="81"/>
      <c r="AC21" s="81">
        <f t="shared" ref="AC21:AC22" si="0">M21+U21</f>
        <v>1918.92</v>
      </c>
      <c r="AD21" s="81"/>
      <c r="AE21" s="81"/>
      <c r="AF21" s="81"/>
      <c r="AG21" s="81"/>
    </row>
    <row r="22" spans="1:38" ht="18" customHeight="1" x14ac:dyDescent="0.2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80" t="s">
        <v>25</v>
      </c>
      <c r="L22" s="80"/>
      <c r="M22" s="81">
        <f>54155.05/2</f>
        <v>27077.53</v>
      </c>
      <c r="N22" s="81"/>
      <c r="O22" s="81"/>
      <c r="P22" s="81"/>
      <c r="Q22" s="81"/>
      <c r="R22" s="81"/>
      <c r="S22" s="81"/>
      <c r="T22" s="81"/>
      <c r="U22" s="81">
        <f>M22</f>
        <v>27077.53</v>
      </c>
      <c r="V22" s="81"/>
      <c r="W22" s="81"/>
      <c r="X22" s="81"/>
      <c r="Y22" s="81"/>
      <c r="Z22" s="81"/>
      <c r="AA22" s="81"/>
      <c r="AB22" s="81"/>
      <c r="AC22" s="81">
        <f t="shared" si="0"/>
        <v>54155.06</v>
      </c>
      <c r="AD22" s="81"/>
      <c r="AE22" s="81"/>
      <c r="AF22" s="81"/>
      <c r="AG22" s="81"/>
    </row>
    <row r="23" spans="1:38" ht="18" customHeight="1" x14ac:dyDescent="0.2">
      <c r="A23" s="11">
        <v>3</v>
      </c>
      <c r="B23" s="75" t="s">
        <v>30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</row>
    <row r="24" spans="1:38" ht="18" customHeight="1" x14ac:dyDescent="0.2">
      <c r="A24" s="78" t="s">
        <v>31</v>
      </c>
      <c r="B24" s="79" t="s">
        <v>32</v>
      </c>
      <c r="C24" s="79"/>
      <c r="D24" s="79"/>
      <c r="E24" s="79"/>
      <c r="F24" s="79"/>
      <c r="G24" s="79"/>
      <c r="H24" s="79"/>
      <c r="I24" s="79"/>
      <c r="J24" s="79"/>
      <c r="K24" s="80" t="s">
        <v>33</v>
      </c>
      <c r="L24" s="80"/>
      <c r="M24" s="81">
        <f>136</f>
        <v>136</v>
      </c>
      <c r="N24" s="81"/>
      <c r="O24" s="81"/>
      <c r="P24" s="81"/>
      <c r="Q24" s="81"/>
      <c r="R24" s="81"/>
      <c r="S24" s="81"/>
      <c r="T24" s="81"/>
      <c r="U24" s="81">
        <f>M24</f>
        <v>136</v>
      </c>
      <c r="V24" s="81"/>
      <c r="W24" s="81"/>
      <c r="X24" s="81"/>
      <c r="Y24" s="81"/>
      <c r="Z24" s="81"/>
      <c r="AA24" s="81"/>
      <c r="AB24" s="81"/>
      <c r="AC24" s="81">
        <f t="shared" ref="AC24" si="1">M24+U24</f>
        <v>272</v>
      </c>
      <c r="AD24" s="81"/>
      <c r="AE24" s="81"/>
      <c r="AF24" s="81"/>
      <c r="AG24" s="81"/>
    </row>
    <row r="25" spans="1:38" ht="18" customHeight="1" x14ac:dyDescent="0.2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80" t="s">
        <v>25</v>
      </c>
      <c r="L25" s="80"/>
      <c r="M25" s="81">
        <f>66971.87/2</f>
        <v>33485.94</v>
      </c>
      <c r="N25" s="81"/>
      <c r="O25" s="81"/>
      <c r="P25" s="81"/>
      <c r="Q25" s="81"/>
      <c r="R25" s="81"/>
      <c r="S25" s="81"/>
      <c r="T25" s="81"/>
      <c r="U25" s="81">
        <f>M25</f>
        <v>33485.94</v>
      </c>
      <c r="V25" s="81"/>
      <c r="W25" s="81"/>
      <c r="X25" s="81"/>
      <c r="Y25" s="81"/>
      <c r="Z25" s="81"/>
      <c r="AA25" s="81"/>
      <c r="AB25" s="81"/>
      <c r="AC25" s="81">
        <f>M25+U25</f>
        <v>66971.88</v>
      </c>
      <c r="AD25" s="81"/>
      <c r="AE25" s="81"/>
      <c r="AF25" s="81"/>
      <c r="AG25" s="81"/>
    </row>
    <row r="26" spans="1:38" ht="18" customHeight="1" x14ac:dyDescent="0.2">
      <c r="A26" s="11">
        <v>4</v>
      </c>
      <c r="B26" s="75" t="s">
        <v>34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7"/>
    </row>
    <row r="27" spans="1:38" ht="18" customHeight="1" x14ac:dyDescent="0.2">
      <c r="A27" s="78" t="s">
        <v>35</v>
      </c>
      <c r="B27" s="79" t="s">
        <v>36</v>
      </c>
      <c r="C27" s="79"/>
      <c r="D27" s="79"/>
      <c r="E27" s="79"/>
      <c r="F27" s="79"/>
      <c r="G27" s="79"/>
      <c r="H27" s="79"/>
      <c r="I27" s="79"/>
      <c r="J27" s="79"/>
      <c r="K27" s="80" t="s">
        <v>37</v>
      </c>
      <c r="L27" s="80"/>
      <c r="M27" s="81">
        <f>47.79/2</f>
        <v>23.9</v>
      </c>
      <c r="N27" s="81"/>
      <c r="O27" s="81"/>
      <c r="P27" s="81"/>
      <c r="Q27" s="81"/>
      <c r="R27" s="81"/>
      <c r="S27" s="81"/>
      <c r="T27" s="81"/>
      <c r="U27" s="81">
        <f>M27</f>
        <v>23.9</v>
      </c>
      <c r="V27" s="81"/>
      <c r="W27" s="81"/>
      <c r="X27" s="81"/>
      <c r="Y27" s="81"/>
      <c r="Z27" s="81"/>
      <c r="AA27" s="81"/>
      <c r="AB27" s="81"/>
      <c r="AC27" s="81">
        <f t="shared" ref="AC27:AC28" si="2">M27+U27</f>
        <v>47.8</v>
      </c>
      <c r="AD27" s="81"/>
      <c r="AE27" s="81"/>
      <c r="AF27" s="81"/>
      <c r="AG27" s="81"/>
    </row>
    <row r="28" spans="1:38" ht="18" customHeight="1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80" t="s">
        <v>25</v>
      </c>
      <c r="L28" s="80"/>
      <c r="M28" s="81">
        <f>40254.8/2</f>
        <v>20127.400000000001</v>
      </c>
      <c r="N28" s="81"/>
      <c r="O28" s="81"/>
      <c r="P28" s="81"/>
      <c r="Q28" s="81"/>
      <c r="R28" s="81"/>
      <c r="S28" s="81"/>
      <c r="T28" s="81"/>
      <c r="U28" s="81">
        <f>M28</f>
        <v>20127.400000000001</v>
      </c>
      <c r="V28" s="81"/>
      <c r="W28" s="81"/>
      <c r="X28" s="81"/>
      <c r="Y28" s="81"/>
      <c r="Z28" s="81"/>
      <c r="AA28" s="81"/>
      <c r="AB28" s="81"/>
      <c r="AC28" s="81">
        <f t="shared" si="2"/>
        <v>40254.800000000003</v>
      </c>
      <c r="AD28" s="81"/>
      <c r="AE28" s="81"/>
      <c r="AF28" s="81"/>
      <c r="AG28" s="81"/>
    </row>
    <row r="29" spans="1:38" ht="18" customHeight="1" x14ac:dyDescent="0.2">
      <c r="A29" s="11">
        <v>5</v>
      </c>
      <c r="B29" s="75" t="s">
        <v>38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7"/>
    </row>
    <row r="30" spans="1:38" ht="18" customHeight="1" x14ac:dyDescent="0.2">
      <c r="A30" s="78">
        <v>5.0999999999999996</v>
      </c>
      <c r="B30" s="79" t="s">
        <v>39</v>
      </c>
      <c r="C30" s="79"/>
      <c r="D30" s="79"/>
      <c r="E30" s="79"/>
      <c r="F30" s="79"/>
      <c r="G30" s="79"/>
      <c r="H30" s="79"/>
      <c r="I30" s="79"/>
      <c r="J30" s="79"/>
      <c r="K30" s="80" t="s">
        <v>37</v>
      </c>
      <c r="L30" s="80"/>
      <c r="M30" s="81">
        <f>51.08/2</f>
        <v>25.54</v>
      </c>
      <c r="N30" s="81"/>
      <c r="O30" s="81"/>
      <c r="P30" s="81"/>
      <c r="Q30" s="81"/>
      <c r="R30" s="81"/>
      <c r="S30" s="81"/>
      <c r="T30" s="81"/>
      <c r="U30" s="81">
        <f>M30</f>
        <v>25.54</v>
      </c>
      <c r="V30" s="81"/>
      <c r="W30" s="81"/>
      <c r="X30" s="81"/>
      <c r="Y30" s="81"/>
      <c r="Z30" s="81"/>
      <c r="AA30" s="81"/>
      <c r="AB30" s="81"/>
      <c r="AC30" s="81">
        <f t="shared" ref="AC30:AC31" si="3">M30+U30</f>
        <v>51.08</v>
      </c>
      <c r="AD30" s="81"/>
      <c r="AE30" s="81"/>
      <c r="AF30" s="81"/>
      <c r="AG30" s="81"/>
    </row>
    <row r="31" spans="1:38" ht="18" customHeight="1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80" t="s">
        <v>25</v>
      </c>
      <c r="L31" s="80"/>
      <c r="M31" s="81">
        <f>2620.4/2</f>
        <v>1310.2</v>
      </c>
      <c r="N31" s="81"/>
      <c r="O31" s="81"/>
      <c r="P31" s="81"/>
      <c r="Q31" s="81"/>
      <c r="R31" s="81"/>
      <c r="S31" s="81"/>
      <c r="T31" s="81"/>
      <c r="U31" s="81">
        <f>M31</f>
        <v>1310.2</v>
      </c>
      <c r="V31" s="81"/>
      <c r="W31" s="81"/>
      <c r="X31" s="81"/>
      <c r="Y31" s="81"/>
      <c r="Z31" s="81"/>
      <c r="AA31" s="81"/>
      <c r="AB31" s="81"/>
      <c r="AC31" s="81">
        <f t="shared" si="3"/>
        <v>2620.4</v>
      </c>
      <c r="AD31" s="81"/>
      <c r="AE31" s="81"/>
      <c r="AF31" s="81"/>
      <c r="AG31" s="81"/>
    </row>
    <row r="32" spans="1:38" ht="18" customHeight="1" x14ac:dyDescent="0.2">
      <c r="A32" s="11">
        <v>6</v>
      </c>
      <c r="B32" s="75" t="s">
        <v>40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7"/>
    </row>
    <row r="33" spans="1:33" ht="18" customHeight="1" x14ac:dyDescent="0.2">
      <c r="A33" s="78">
        <v>6.1</v>
      </c>
      <c r="B33" s="79" t="s">
        <v>41</v>
      </c>
      <c r="C33" s="79"/>
      <c r="D33" s="79"/>
      <c r="E33" s="79"/>
      <c r="F33" s="79"/>
      <c r="G33" s="79"/>
      <c r="H33" s="79"/>
      <c r="I33" s="79"/>
      <c r="J33" s="79"/>
      <c r="K33" s="80" t="s">
        <v>42</v>
      </c>
      <c r="L33" s="80"/>
      <c r="M33" s="81">
        <f>2164.56/2</f>
        <v>1082.28</v>
      </c>
      <c r="N33" s="81"/>
      <c r="O33" s="81"/>
      <c r="P33" s="81"/>
      <c r="Q33" s="81"/>
      <c r="R33" s="81"/>
      <c r="S33" s="81"/>
      <c r="T33" s="81"/>
      <c r="U33" s="81">
        <f>M33</f>
        <v>1082.28</v>
      </c>
      <c r="V33" s="81"/>
      <c r="W33" s="81"/>
      <c r="X33" s="81"/>
      <c r="Y33" s="81"/>
      <c r="Z33" s="81"/>
      <c r="AA33" s="81"/>
      <c r="AB33" s="81"/>
      <c r="AC33" s="81">
        <f t="shared" ref="AC33:AC34" si="4">M33+U33</f>
        <v>2164.56</v>
      </c>
      <c r="AD33" s="81"/>
      <c r="AE33" s="81"/>
      <c r="AF33" s="81"/>
      <c r="AG33" s="81"/>
    </row>
    <row r="34" spans="1:33" ht="18" customHeight="1" x14ac:dyDescent="0.2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80" t="s">
        <v>25</v>
      </c>
      <c r="L34" s="80"/>
      <c r="M34" s="81">
        <f>97357.97/2</f>
        <v>48678.99</v>
      </c>
      <c r="N34" s="81"/>
      <c r="O34" s="81"/>
      <c r="P34" s="81"/>
      <c r="Q34" s="81"/>
      <c r="R34" s="81"/>
      <c r="S34" s="81"/>
      <c r="T34" s="81"/>
      <c r="U34" s="81">
        <f>M34</f>
        <v>48678.99</v>
      </c>
      <c r="V34" s="81"/>
      <c r="W34" s="81"/>
      <c r="X34" s="81"/>
      <c r="Y34" s="81"/>
      <c r="Z34" s="81"/>
      <c r="AA34" s="81"/>
      <c r="AB34" s="81"/>
      <c r="AC34" s="81">
        <f t="shared" si="4"/>
        <v>97357.98</v>
      </c>
      <c r="AD34" s="81"/>
      <c r="AE34" s="81"/>
      <c r="AF34" s="81"/>
      <c r="AG34" s="81"/>
    </row>
    <row r="35" spans="1:33" ht="18" customHeight="1" x14ac:dyDescent="0.2">
      <c r="A35" s="11">
        <v>7</v>
      </c>
      <c r="B35" s="75" t="s">
        <v>43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7"/>
    </row>
    <row r="36" spans="1:33" ht="18" customHeight="1" x14ac:dyDescent="0.2">
      <c r="A36" s="78" t="s">
        <v>44</v>
      </c>
      <c r="B36" s="79" t="s">
        <v>45</v>
      </c>
      <c r="C36" s="79"/>
      <c r="D36" s="79"/>
      <c r="E36" s="79"/>
      <c r="F36" s="79"/>
      <c r="G36" s="79"/>
      <c r="H36" s="79"/>
      <c r="I36" s="79"/>
      <c r="J36" s="79"/>
      <c r="K36" s="80" t="s">
        <v>37</v>
      </c>
      <c r="L36" s="80"/>
      <c r="M36" s="81">
        <f>335.6/2</f>
        <v>167.8</v>
      </c>
      <c r="N36" s="81"/>
      <c r="O36" s="81"/>
      <c r="P36" s="81"/>
      <c r="Q36" s="81"/>
      <c r="R36" s="81"/>
      <c r="S36" s="81"/>
      <c r="T36" s="81"/>
      <c r="U36" s="81">
        <f>M36</f>
        <v>167.8</v>
      </c>
      <c r="V36" s="81"/>
      <c r="W36" s="81"/>
      <c r="X36" s="81"/>
      <c r="Y36" s="81"/>
      <c r="Z36" s="81"/>
      <c r="AA36" s="81"/>
      <c r="AB36" s="81"/>
      <c r="AC36" s="81">
        <f t="shared" ref="AC36:AC37" si="5">M36+U36</f>
        <v>335.6</v>
      </c>
      <c r="AD36" s="81"/>
      <c r="AE36" s="81"/>
      <c r="AF36" s="81"/>
      <c r="AG36" s="81"/>
    </row>
    <row r="37" spans="1:33" ht="18" customHeight="1" x14ac:dyDescent="0.2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80" t="s">
        <v>25</v>
      </c>
      <c r="L37" s="80"/>
      <c r="M37" s="81">
        <f>67862.29/2</f>
        <v>33931.15</v>
      </c>
      <c r="N37" s="81"/>
      <c r="O37" s="81"/>
      <c r="P37" s="81"/>
      <c r="Q37" s="81"/>
      <c r="R37" s="81"/>
      <c r="S37" s="81"/>
      <c r="T37" s="81"/>
      <c r="U37" s="81">
        <f>M37</f>
        <v>33931.15</v>
      </c>
      <c r="V37" s="81"/>
      <c r="W37" s="81"/>
      <c r="X37" s="81"/>
      <c r="Y37" s="81"/>
      <c r="Z37" s="81"/>
      <c r="AA37" s="81"/>
      <c r="AB37" s="81"/>
      <c r="AC37" s="81">
        <f t="shared" si="5"/>
        <v>67862.3</v>
      </c>
      <c r="AD37" s="81"/>
      <c r="AE37" s="81"/>
      <c r="AF37" s="81"/>
      <c r="AG37" s="81"/>
    </row>
    <row r="38" spans="1:33" ht="18" customHeight="1" x14ac:dyDescent="0.2">
      <c r="A38" s="11">
        <v>8</v>
      </c>
      <c r="B38" s="75" t="s">
        <v>46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7"/>
    </row>
    <row r="39" spans="1:33" ht="18" customHeight="1" x14ac:dyDescent="0.2">
      <c r="A39" s="78" t="s">
        <v>47</v>
      </c>
      <c r="B39" s="79" t="s">
        <v>48</v>
      </c>
      <c r="C39" s="79"/>
      <c r="D39" s="79"/>
      <c r="E39" s="79"/>
      <c r="F39" s="79"/>
      <c r="G39" s="79"/>
      <c r="H39" s="79"/>
      <c r="I39" s="79"/>
      <c r="J39" s="79"/>
      <c r="K39" s="80" t="s">
        <v>37</v>
      </c>
      <c r="L39" s="80"/>
      <c r="M39" s="81">
        <f>12.2/2</f>
        <v>6.1</v>
      </c>
      <c r="N39" s="81"/>
      <c r="O39" s="81"/>
      <c r="P39" s="81"/>
      <c r="Q39" s="81"/>
      <c r="R39" s="81"/>
      <c r="S39" s="81"/>
      <c r="T39" s="81"/>
      <c r="U39" s="81">
        <f>M39</f>
        <v>6.1</v>
      </c>
      <c r="V39" s="81"/>
      <c r="W39" s="81"/>
      <c r="X39" s="81"/>
      <c r="Y39" s="81"/>
      <c r="Z39" s="81"/>
      <c r="AA39" s="81"/>
      <c r="AB39" s="81"/>
      <c r="AC39" s="81">
        <f t="shared" ref="AC39:AC40" si="6">M39+U39</f>
        <v>12.2</v>
      </c>
      <c r="AD39" s="81"/>
      <c r="AE39" s="81"/>
      <c r="AF39" s="81"/>
      <c r="AG39" s="81"/>
    </row>
    <row r="40" spans="1:33" ht="18" customHeight="1" x14ac:dyDescent="0.2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80" t="s">
        <v>25</v>
      </c>
      <c r="L40" s="80"/>
      <c r="M40" s="81">
        <f>34677.02/2</f>
        <v>17338.509999999998</v>
      </c>
      <c r="N40" s="81"/>
      <c r="O40" s="81"/>
      <c r="P40" s="81"/>
      <c r="Q40" s="81"/>
      <c r="R40" s="81"/>
      <c r="S40" s="81"/>
      <c r="T40" s="81"/>
      <c r="U40" s="81">
        <f>M40</f>
        <v>17338.509999999998</v>
      </c>
      <c r="V40" s="81"/>
      <c r="W40" s="81"/>
      <c r="X40" s="81"/>
      <c r="Y40" s="81"/>
      <c r="Z40" s="81"/>
      <c r="AA40" s="81"/>
      <c r="AB40" s="81"/>
      <c r="AC40" s="81">
        <f t="shared" si="6"/>
        <v>34677.019999999997</v>
      </c>
      <c r="AD40" s="81"/>
      <c r="AE40" s="81"/>
      <c r="AF40" s="81"/>
      <c r="AG40" s="81"/>
    </row>
    <row r="41" spans="1:33" ht="18" customHeight="1" x14ac:dyDescent="0.2">
      <c r="A41" s="11">
        <v>9</v>
      </c>
      <c r="B41" s="75" t="s">
        <v>49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7"/>
    </row>
    <row r="42" spans="1:33" ht="18" customHeight="1" x14ac:dyDescent="0.2">
      <c r="A42" s="78" t="s">
        <v>50</v>
      </c>
      <c r="B42" s="79" t="s">
        <v>51</v>
      </c>
      <c r="C42" s="79"/>
      <c r="D42" s="79"/>
      <c r="E42" s="79"/>
      <c r="F42" s="79"/>
      <c r="G42" s="79"/>
      <c r="H42" s="79"/>
      <c r="I42" s="79"/>
      <c r="J42" s="79"/>
      <c r="K42" s="80" t="s">
        <v>37</v>
      </c>
      <c r="L42" s="80"/>
      <c r="M42" s="81">
        <f>2.5</f>
        <v>2.5</v>
      </c>
      <c r="N42" s="81"/>
      <c r="O42" s="81"/>
      <c r="P42" s="81"/>
      <c r="Q42" s="81"/>
      <c r="R42" s="81"/>
      <c r="S42" s="81"/>
      <c r="T42" s="81"/>
      <c r="U42" s="81">
        <f>M42</f>
        <v>2.5</v>
      </c>
      <c r="V42" s="81"/>
      <c r="W42" s="81"/>
      <c r="X42" s="81"/>
      <c r="Y42" s="81"/>
      <c r="Z42" s="81"/>
      <c r="AA42" s="81"/>
      <c r="AB42" s="81"/>
      <c r="AC42" s="81">
        <f t="shared" ref="AC42:AC43" si="7">M42+U42</f>
        <v>5</v>
      </c>
      <c r="AD42" s="81"/>
      <c r="AE42" s="81"/>
      <c r="AF42" s="81"/>
      <c r="AG42" s="81"/>
    </row>
    <row r="43" spans="1:33" ht="18" customHeight="1" x14ac:dyDescent="0.2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80" t="s">
        <v>25</v>
      </c>
      <c r="L43" s="80"/>
      <c r="M43" s="81">
        <f>2825.57/2</f>
        <v>1412.79</v>
      </c>
      <c r="N43" s="81"/>
      <c r="O43" s="81"/>
      <c r="P43" s="81"/>
      <c r="Q43" s="81"/>
      <c r="R43" s="81"/>
      <c r="S43" s="81"/>
      <c r="T43" s="81"/>
      <c r="U43" s="81">
        <f>M43</f>
        <v>1412.79</v>
      </c>
      <c r="V43" s="81"/>
      <c r="W43" s="81"/>
      <c r="X43" s="81"/>
      <c r="Y43" s="81"/>
      <c r="Z43" s="81"/>
      <c r="AA43" s="81"/>
      <c r="AB43" s="81"/>
      <c r="AC43" s="81">
        <f t="shared" si="7"/>
        <v>2825.58</v>
      </c>
      <c r="AD43" s="81"/>
      <c r="AE43" s="81"/>
      <c r="AF43" s="81"/>
      <c r="AG43" s="81"/>
    </row>
    <row r="44" spans="1:33" ht="18" customHeight="1" x14ac:dyDescent="0.2">
      <c r="A44" s="11">
        <v>10</v>
      </c>
      <c r="B44" s="75" t="s">
        <v>52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7"/>
    </row>
    <row r="45" spans="1:33" ht="18" customHeight="1" x14ac:dyDescent="0.2">
      <c r="A45" s="78" t="s">
        <v>53</v>
      </c>
      <c r="B45" s="79" t="s">
        <v>54</v>
      </c>
      <c r="C45" s="79"/>
      <c r="D45" s="79"/>
      <c r="E45" s="79"/>
      <c r="F45" s="79"/>
      <c r="G45" s="79"/>
      <c r="H45" s="79"/>
      <c r="I45" s="79"/>
      <c r="J45" s="79"/>
      <c r="K45" s="80" t="s">
        <v>55</v>
      </c>
      <c r="L45" s="80"/>
      <c r="M45" s="81">
        <f>14.5</f>
        <v>14.5</v>
      </c>
      <c r="N45" s="81"/>
      <c r="O45" s="81"/>
      <c r="P45" s="81"/>
      <c r="Q45" s="81"/>
      <c r="R45" s="81"/>
      <c r="S45" s="81"/>
      <c r="T45" s="81"/>
      <c r="U45" s="81">
        <f>M45</f>
        <v>14.5</v>
      </c>
      <c r="V45" s="81"/>
      <c r="W45" s="81"/>
      <c r="X45" s="81"/>
      <c r="Y45" s="81"/>
      <c r="Z45" s="81"/>
      <c r="AA45" s="81"/>
      <c r="AB45" s="81"/>
      <c r="AC45" s="81">
        <f t="shared" ref="AC45:AC46" si="8">M45+U45</f>
        <v>29</v>
      </c>
      <c r="AD45" s="81"/>
      <c r="AE45" s="81"/>
      <c r="AF45" s="81"/>
      <c r="AG45" s="81"/>
    </row>
    <row r="46" spans="1:33" ht="18" customHeight="1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80" t="s">
        <v>25</v>
      </c>
      <c r="L46" s="80"/>
      <c r="M46" s="81">
        <f>43573.94/2</f>
        <v>21786.97</v>
      </c>
      <c r="N46" s="81"/>
      <c r="O46" s="81"/>
      <c r="P46" s="81"/>
      <c r="Q46" s="81"/>
      <c r="R46" s="81"/>
      <c r="S46" s="81"/>
      <c r="T46" s="81"/>
      <c r="U46" s="81">
        <f>M46</f>
        <v>21786.97</v>
      </c>
      <c r="V46" s="81"/>
      <c r="W46" s="81"/>
      <c r="X46" s="81"/>
      <c r="Y46" s="81"/>
      <c r="Z46" s="81"/>
      <c r="AA46" s="81"/>
      <c r="AB46" s="81"/>
      <c r="AC46" s="81">
        <f t="shared" si="8"/>
        <v>43573.94</v>
      </c>
      <c r="AD46" s="81"/>
      <c r="AE46" s="81"/>
      <c r="AF46" s="81"/>
      <c r="AG46" s="81"/>
    </row>
    <row r="47" spans="1:33" ht="18" customHeight="1" x14ac:dyDescent="0.2">
      <c r="A47" s="11">
        <v>11</v>
      </c>
      <c r="B47" s="75" t="s">
        <v>56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8" customHeight="1" x14ac:dyDescent="0.2">
      <c r="A48" s="78" t="s">
        <v>57</v>
      </c>
      <c r="B48" s="79" t="s">
        <v>58</v>
      </c>
      <c r="C48" s="79"/>
      <c r="D48" s="79"/>
      <c r="E48" s="79"/>
      <c r="F48" s="79"/>
      <c r="G48" s="79"/>
      <c r="H48" s="79"/>
      <c r="I48" s="79"/>
      <c r="J48" s="79"/>
      <c r="K48" s="80" t="s">
        <v>33</v>
      </c>
      <c r="L48" s="80"/>
      <c r="M48" s="81">
        <f>108.3/2</f>
        <v>54.15</v>
      </c>
      <c r="N48" s="81"/>
      <c r="O48" s="81"/>
      <c r="P48" s="81"/>
      <c r="Q48" s="81"/>
      <c r="R48" s="81"/>
      <c r="S48" s="81"/>
      <c r="T48" s="81"/>
      <c r="U48" s="81">
        <f>M48</f>
        <v>54.15</v>
      </c>
      <c r="V48" s="81"/>
      <c r="W48" s="81"/>
      <c r="X48" s="81"/>
      <c r="Y48" s="81"/>
      <c r="Z48" s="81"/>
      <c r="AA48" s="81"/>
      <c r="AB48" s="81"/>
      <c r="AC48" s="81">
        <f t="shared" ref="AC48:AC49" si="9">M48+U48</f>
        <v>108.3</v>
      </c>
      <c r="AD48" s="81"/>
      <c r="AE48" s="81"/>
      <c r="AF48" s="81"/>
      <c r="AG48" s="81"/>
    </row>
    <row r="49" spans="1:33" ht="18" customHeight="1" x14ac:dyDescent="0.2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80" t="s">
        <v>25</v>
      </c>
      <c r="L49" s="80"/>
      <c r="M49" s="81">
        <f>8281.89/2</f>
        <v>4140.95</v>
      </c>
      <c r="N49" s="81"/>
      <c r="O49" s="81"/>
      <c r="P49" s="81"/>
      <c r="Q49" s="81"/>
      <c r="R49" s="81"/>
      <c r="S49" s="81"/>
      <c r="T49" s="81"/>
      <c r="U49" s="81">
        <f>M49</f>
        <v>4140.95</v>
      </c>
      <c r="V49" s="81"/>
      <c r="W49" s="81"/>
      <c r="X49" s="81"/>
      <c r="Y49" s="81"/>
      <c r="Z49" s="81"/>
      <c r="AA49" s="81"/>
      <c r="AB49" s="81"/>
      <c r="AC49" s="81">
        <f t="shared" si="9"/>
        <v>8281.9</v>
      </c>
      <c r="AD49" s="81"/>
      <c r="AE49" s="81"/>
      <c r="AF49" s="81"/>
      <c r="AG49" s="81"/>
    </row>
    <row r="50" spans="1:33" ht="18" customHeight="1" x14ac:dyDescent="0.2">
      <c r="A50" s="11">
        <v>12</v>
      </c>
      <c r="B50" s="75" t="s">
        <v>59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7"/>
    </row>
    <row r="51" spans="1:33" ht="18" customHeight="1" x14ac:dyDescent="0.2">
      <c r="A51" s="78" t="s">
        <v>60</v>
      </c>
      <c r="B51" s="79" t="s">
        <v>61</v>
      </c>
      <c r="C51" s="79"/>
      <c r="D51" s="79"/>
      <c r="E51" s="79"/>
      <c r="F51" s="79"/>
      <c r="G51" s="79"/>
      <c r="H51" s="79"/>
      <c r="I51" s="79"/>
      <c r="J51" s="79"/>
      <c r="K51" s="80" t="s">
        <v>55</v>
      </c>
      <c r="L51" s="80"/>
      <c r="M51" s="81">
        <f>5</f>
        <v>5</v>
      </c>
      <c r="N51" s="81"/>
      <c r="O51" s="81"/>
      <c r="P51" s="81"/>
      <c r="Q51" s="81"/>
      <c r="R51" s="81"/>
      <c r="S51" s="81"/>
      <c r="T51" s="81"/>
      <c r="U51" s="81">
        <f>M51</f>
        <v>5</v>
      </c>
      <c r="V51" s="81"/>
      <c r="W51" s="81"/>
      <c r="X51" s="81"/>
      <c r="Y51" s="81"/>
      <c r="Z51" s="81"/>
      <c r="AA51" s="81"/>
      <c r="AB51" s="81"/>
      <c r="AC51" s="81">
        <f t="shared" ref="AC51:AC52" si="10">M51+U51</f>
        <v>10</v>
      </c>
      <c r="AD51" s="81"/>
      <c r="AE51" s="81"/>
      <c r="AF51" s="81"/>
      <c r="AG51" s="81"/>
    </row>
    <row r="52" spans="1:33" ht="18" customHeight="1" x14ac:dyDescent="0.2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80" t="s">
        <v>25</v>
      </c>
      <c r="L52" s="80"/>
      <c r="M52" s="81">
        <f>7914.53/2</f>
        <v>3957.27</v>
      </c>
      <c r="N52" s="81"/>
      <c r="O52" s="81"/>
      <c r="P52" s="81"/>
      <c r="Q52" s="81"/>
      <c r="R52" s="81"/>
      <c r="S52" s="81"/>
      <c r="T52" s="81"/>
      <c r="U52" s="81">
        <f>M52</f>
        <v>3957.27</v>
      </c>
      <c r="V52" s="81"/>
      <c r="W52" s="81"/>
      <c r="X52" s="81"/>
      <c r="Y52" s="81"/>
      <c r="Z52" s="81"/>
      <c r="AA52" s="81"/>
      <c r="AB52" s="81"/>
      <c r="AC52" s="81">
        <f t="shared" si="10"/>
        <v>7914.54</v>
      </c>
      <c r="AD52" s="81"/>
      <c r="AE52" s="81"/>
      <c r="AF52" s="81"/>
      <c r="AG52" s="81"/>
    </row>
    <row r="53" spans="1:33" ht="18" customHeight="1" x14ac:dyDescent="0.2">
      <c r="A53" s="11">
        <v>13</v>
      </c>
      <c r="B53" s="75" t="s">
        <v>62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7"/>
    </row>
    <row r="54" spans="1:33" ht="18" customHeight="1" x14ac:dyDescent="0.2">
      <c r="A54" s="78" t="s">
        <v>63</v>
      </c>
      <c r="B54" s="79" t="s">
        <v>64</v>
      </c>
      <c r="C54" s="79"/>
      <c r="D54" s="79"/>
      <c r="E54" s="79"/>
      <c r="F54" s="79"/>
      <c r="G54" s="79"/>
      <c r="H54" s="79"/>
      <c r="I54" s="79"/>
      <c r="J54" s="79"/>
      <c r="K54" s="80" t="s">
        <v>33</v>
      </c>
      <c r="L54" s="80"/>
      <c r="M54" s="81">
        <f>18.5</f>
        <v>18.5</v>
      </c>
      <c r="N54" s="81"/>
      <c r="O54" s="81"/>
      <c r="P54" s="81"/>
      <c r="Q54" s="81"/>
      <c r="R54" s="81"/>
      <c r="S54" s="81"/>
      <c r="T54" s="81"/>
      <c r="U54" s="81">
        <f>M54</f>
        <v>18.5</v>
      </c>
      <c r="V54" s="81"/>
      <c r="W54" s="81"/>
      <c r="X54" s="81"/>
      <c r="Y54" s="81"/>
      <c r="Z54" s="81"/>
      <c r="AA54" s="81"/>
      <c r="AB54" s="81"/>
      <c r="AC54" s="81">
        <f t="shared" ref="AC54:AC55" si="11">M54+U54</f>
        <v>37</v>
      </c>
      <c r="AD54" s="81"/>
      <c r="AE54" s="81"/>
      <c r="AF54" s="81"/>
      <c r="AG54" s="81"/>
    </row>
    <row r="55" spans="1:33" ht="18" customHeight="1" x14ac:dyDescent="0.2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80" t="s">
        <v>25</v>
      </c>
      <c r="L55" s="80"/>
      <c r="M55" s="81">
        <f>7396.56/2</f>
        <v>3698.28</v>
      </c>
      <c r="N55" s="81"/>
      <c r="O55" s="81"/>
      <c r="P55" s="81"/>
      <c r="Q55" s="81"/>
      <c r="R55" s="81"/>
      <c r="S55" s="81"/>
      <c r="T55" s="81"/>
      <c r="U55" s="81">
        <f>M55</f>
        <v>3698.28</v>
      </c>
      <c r="V55" s="81"/>
      <c r="W55" s="81"/>
      <c r="X55" s="81"/>
      <c r="Y55" s="81"/>
      <c r="Z55" s="81"/>
      <c r="AA55" s="81"/>
      <c r="AB55" s="81"/>
      <c r="AC55" s="81">
        <f t="shared" si="11"/>
        <v>7396.56</v>
      </c>
      <c r="AD55" s="81"/>
      <c r="AE55" s="81"/>
      <c r="AF55" s="81"/>
      <c r="AG55" s="81"/>
    </row>
    <row r="56" spans="1:33" ht="18" customHeight="1" x14ac:dyDescent="0.2">
      <c r="A56" s="11">
        <v>14</v>
      </c>
      <c r="B56" s="75" t="s">
        <v>65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7"/>
    </row>
    <row r="57" spans="1:33" ht="18" customHeight="1" x14ac:dyDescent="0.2">
      <c r="A57" s="78" t="s">
        <v>66</v>
      </c>
      <c r="B57" s="79" t="s">
        <v>67</v>
      </c>
      <c r="C57" s="79"/>
      <c r="D57" s="79"/>
      <c r="E57" s="79"/>
      <c r="F57" s="79"/>
      <c r="G57" s="79"/>
      <c r="H57" s="79"/>
      <c r="I57" s="79"/>
      <c r="J57" s="79"/>
      <c r="K57" s="80" t="s">
        <v>33</v>
      </c>
      <c r="L57" s="80"/>
      <c r="M57" s="81">
        <f>38.5</f>
        <v>38.5</v>
      </c>
      <c r="N57" s="81"/>
      <c r="O57" s="81"/>
      <c r="P57" s="81"/>
      <c r="Q57" s="81"/>
      <c r="R57" s="81"/>
      <c r="S57" s="81"/>
      <c r="T57" s="81"/>
      <c r="U57" s="81">
        <f>M57</f>
        <v>38.5</v>
      </c>
      <c r="V57" s="81"/>
      <c r="W57" s="81"/>
      <c r="X57" s="81"/>
      <c r="Y57" s="81"/>
      <c r="Z57" s="81"/>
      <c r="AA57" s="81"/>
      <c r="AB57" s="81"/>
      <c r="AC57" s="81">
        <f t="shared" ref="AC57:AC58" si="12">M57+U57</f>
        <v>77</v>
      </c>
      <c r="AD57" s="81"/>
      <c r="AE57" s="81"/>
      <c r="AF57" s="81"/>
      <c r="AG57" s="81"/>
    </row>
    <row r="58" spans="1:33" ht="18" customHeight="1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80" t="s">
        <v>25</v>
      </c>
      <c r="L58" s="80"/>
      <c r="M58" s="81">
        <f>11879.21/2</f>
        <v>5939.61</v>
      </c>
      <c r="N58" s="81"/>
      <c r="O58" s="81"/>
      <c r="P58" s="81"/>
      <c r="Q58" s="81"/>
      <c r="R58" s="81"/>
      <c r="S58" s="81"/>
      <c r="T58" s="81"/>
      <c r="U58" s="81">
        <f>M58</f>
        <v>5939.61</v>
      </c>
      <c r="V58" s="81"/>
      <c r="W58" s="81"/>
      <c r="X58" s="81"/>
      <c r="Y58" s="81"/>
      <c r="Z58" s="81"/>
      <c r="AA58" s="81"/>
      <c r="AB58" s="81"/>
      <c r="AC58" s="81">
        <f t="shared" si="12"/>
        <v>11879.22</v>
      </c>
      <c r="AD58" s="81"/>
      <c r="AE58" s="81"/>
      <c r="AF58" s="81"/>
      <c r="AG58" s="81"/>
    </row>
    <row r="59" spans="1:33" ht="18" customHeight="1" x14ac:dyDescent="0.2">
      <c r="A59" s="11">
        <v>15</v>
      </c>
      <c r="B59" s="75" t="s">
        <v>68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7"/>
    </row>
    <row r="60" spans="1:33" ht="18" customHeight="1" x14ac:dyDescent="0.2">
      <c r="A60" s="78" t="s">
        <v>69</v>
      </c>
      <c r="B60" s="79" t="s">
        <v>70</v>
      </c>
      <c r="C60" s="79"/>
      <c r="D60" s="79"/>
      <c r="E60" s="79"/>
      <c r="F60" s="79"/>
      <c r="G60" s="79"/>
      <c r="H60" s="79"/>
      <c r="I60" s="79"/>
      <c r="J60" s="79"/>
      <c r="K60" s="80" t="s">
        <v>37</v>
      </c>
      <c r="L60" s="80"/>
      <c r="M60" s="81">
        <f>142.95/2</f>
        <v>71.48</v>
      </c>
      <c r="N60" s="81"/>
      <c r="O60" s="81"/>
      <c r="P60" s="81"/>
      <c r="Q60" s="81"/>
      <c r="R60" s="81"/>
      <c r="S60" s="81"/>
      <c r="T60" s="81"/>
      <c r="U60" s="81">
        <f>M60</f>
        <v>71.48</v>
      </c>
      <c r="V60" s="81"/>
      <c r="W60" s="81"/>
      <c r="X60" s="81"/>
      <c r="Y60" s="81"/>
      <c r="Z60" s="81"/>
      <c r="AA60" s="81"/>
      <c r="AB60" s="81"/>
      <c r="AC60" s="81">
        <f t="shared" ref="AC60:AC61" si="13">M60+U60</f>
        <v>142.96</v>
      </c>
      <c r="AD60" s="81"/>
      <c r="AE60" s="81"/>
      <c r="AF60" s="81"/>
      <c r="AG60" s="81"/>
    </row>
    <row r="61" spans="1:33" ht="18" customHeight="1" x14ac:dyDescent="0.2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80" t="s">
        <v>25</v>
      </c>
      <c r="L61" s="80"/>
      <c r="M61" s="81">
        <f>20065.42/2</f>
        <v>10032.709999999999</v>
      </c>
      <c r="N61" s="81"/>
      <c r="O61" s="81"/>
      <c r="P61" s="81"/>
      <c r="Q61" s="81"/>
      <c r="R61" s="81"/>
      <c r="S61" s="81"/>
      <c r="T61" s="81"/>
      <c r="U61" s="81">
        <f>M61</f>
        <v>10032.709999999999</v>
      </c>
      <c r="V61" s="81"/>
      <c r="W61" s="81"/>
      <c r="X61" s="81"/>
      <c r="Y61" s="81"/>
      <c r="Z61" s="81"/>
      <c r="AA61" s="81"/>
      <c r="AB61" s="81"/>
      <c r="AC61" s="81">
        <f t="shared" si="13"/>
        <v>20065.419999999998</v>
      </c>
      <c r="AD61" s="81"/>
      <c r="AE61" s="81"/>
      <c r="AF61" s="81"/>
      <c r="AG61" s="81"/>
    </row>
    <row r="62" spans="1:33" ht="18" customHeight="1" x14ac:dyDescent="0.2">
      <c r="A62" s="11">
        <v>16</v>
      </c>
      <c r="B62" s="75" t="s">
        <v>71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7"/>
    </row>
    <row r="63" spans="1:33" ht="24.95" customHeight="1" x14ac:dyDescent="0.2">
      <c r="A63" s="78" t="s">
        <v>72</v>
      </c>
      <c r="B63" s="79" t="s">
        <v>73</v>
      </c>
      <c r="C63" s="79"/>
      <c r="D63" s="79"/>
      <c r="E63" s="79"/>
      <c r="F63" s="79"/>
      <c r="G63" s="79"/>
      <c r="H63" s="79"/>
      <c r="I63" s="79"/>
      <c r="J63" s="79"/>
      <c r="K63" s="80" t="s">
        <v>37</v>
      </c>
      <c r="L63" s="80"/>
      <c r="M63" s="81">
        <f>142.74/2</f>
        <v>71.37</v>
      </c>
      <c r="N63" s="81"/>
      <c r="O63" s="81"/>
      <c r="P63" s="81"/>
      <c r="Q63" s="81"/>
      <c r="R63" s="81"/>
      <c r="S63" s="81"/>
      <c r="T63" s="81"/>
      <c r="U63" s="81">
        <f>M63</f>
        <v>71.37</v>
      </c>
      <c r="V63" s="81"/>
      <c r="W63" s="81"/>
      <c r="X63" s="81"/>
      <c r="Y63" s="81"/>
      <c r="Z63" s="81"/>
      <c r="AA63" s="81"/>
      <c r="AB63" s="81"/>
      <c r="AC63" s="81">
        <f t="shared" ref="AC63:AC64" si="14">M63+U63</f>
        <v>142.74</v>
      </c>
      <c r="AD63" s="81"/>
      <c r="AE63" s="81"/>
      <c r="AF63" s="81"/>
      <c r="AG63" s="81"/>
    </row>
    <row r="64" spans="1:33" ht="24.95" customHeight="1" x14ac:dyDescent="0.2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80" t="s">
        <v>25</v>
      </c>
      <c r="L64" s="80"/>
      <c r="M64" s="81">
        <f>81831.38/2</f>
        <v>40915.69</v>
      </c>
      <c r="N64" s="81"/>
      <c r="O64" s="81"/>
      <c r="P64" s="81"/>
      <c r="Q64" s="81"/>
      <c r="R64" s="81"/>
      <c r="S64" s="81"/>
      <c r="T64" s="81"/>
      <c r="U64" s="81">
        <f>M64</f>
        <v>40915.69</v>
      </c>
      <c r="V64" s="81"/>
      <c r="W64" s="81"/>
      <c r="X64" s="81"/>
      <c r="Y64" s="81"/>
      <c r="Z64" s="81"/>
      <c r="AA64" s="81"/>
      <c r="AB64" s="81"/>
      <c r="AC64" s="81">
        <f t="shared" si="14"/>
        <v>81831.38</v>
      </c>
      <c r="AD64" s="81"/>
      <c r="AE64" s="81"/>
      <c r="AF64" s="81"/>
      <c r="AG64" s="81"/>
    </row>
    <row r="65" spans="1:33" ht="18" customHeight="1" x14ac:dyDescent="0.2">
      <c r="A65" s="11">
        <v>17</v>
      </c>
      <c r="B65" s="75" t="s">
        <v>68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7"/>
    </row>
    <row r="66" spans="1:33" ht="18" customHeight="1" x14ac:dyDescent="0.2">
      <c r="A66" s="78" t="s">
        <v>74</v>
      </c>
      <c r="B66" s="79" t="s">
        <v>75</v>
      </c>
      <c r="C66" s="79"/>
      <c r="D66" s="79"/>
      <c r="E66" s="79"/>
      <c r="F66" s="79"/>
      <c r="G66" s="79"/>
      <c r="H66" s="79"/>
      <c r="I66" s="79"/>
      <c r="J66" s="79"/>
      <c r="K66" s="80" t="s">
        <v>37</v>
      </c>
      <c r="L66" s="80"/>
      <c r="M66" s="81">
        <f>596.05/2</f>
        <v>298.02999999999997</v>
      </c>
      <c r="N66" s="81"/>
      <c r="O66" s="81"/>
      <c r="P66" s="81"/>
      <c r="Q66" s="81"/>
      <c r="R66" s="81"/>
      <c r="S66" s="81"/>
      <c r="T66" s="81"/>
      <c r="U66" s="81">
        <f>M66</f>
        <v>298.02999999999997</v>
      </c>
      <c r="V66" s="81"/>
      <c r="W66" s="81"/>
      <c r="X66" s="81"/>
      <c r="Y66" s="81"/>
      <c r="Z66" s="81"/>
      <c r="AA66" s="81"/>
      <c r="AB66" s="81"/>
      <c r="AC66" s="81">
        <f t="shared" ref="AC66" si="15">M66+U66</f>
        <v>596.05999999999995</v>
      </c>
      <c r="AD66" s="81"/>
      <c r="AE66" s="81"/>
      <c r="AF66" s="81"/>
      <c r="AG66" s="81"/>
    </row>
    <row r="67" spans="1:33" ht="18" customHeight="1" x14ac:dyDescent="0.2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80" t="s">
        <v>25</v>
      </c>
      <c r="L67" s="80"/>
      <c r="M67" s="81">
        <f>51727.4/2</f>
        <v>25863.7</v>
      </c>
      <c r="N67" s="81"/>
      <c r="O67" s="81"/>
      <c r="P67" s="81"/>
      <c r="Q67" s="81"/>
      <c r="R67" s="81"/>
      <c r="S67" s="81"/>
      <c r="T67" s="81"/>
      <c r="U67" s="81">
        <f>M67</f>
        <v>25863.7</v>
      </c>
      <c r="V67" s="81"/>
      <c r="W67" s="81"/>
      <c r="X67" s="81"/>
      <c r="Y67" s="81"/>
      <c r="Z67" s="81"/>
      <c r="AA67" s="81"/>
      <c r="AB67" s="81"/>
      <c r="AC67" s="81">
        <f>M67+U67</f>
        <v>51727.4</v>
      </c>
      <c r="AD67" s="81"/>
      <c r="AE67" s="81"/>
      <c r="AF67" s="81"/>
      <c r="AG67" s="81"/>
    </row>
    <row r="68" spans="1:33" ht="18" customHeight="1" x14ac:dyDescent="0.2">
      <c r="A68" s="11">
        <v>18</v>
      </c>
      <c r="B68" s="75" t="s">
        <v>76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7"/>
    </row>
    <row r="69" spans="1:33" ht="18" customHeight="1" x14ac:dyDescent="0.2">
      <c r="A69" s="78" t="s">
        <v>77</v>
      </c>
      <c r="B69" s="79" t="s">
        <v>78</v>
      </c>
      <c r="C69" s="79"/>
      <c r="D69" s="79"/>
      <c r="E69" s="79"/>
      <c r="F69" s="79"/>
      <c r="G69" s="79"/>
      <c r="H69" s="79"/>
      <c r="I69" s="79"/>
      <c r="J69" s="79"/>
      <c r="K69" s="80" t="s">
        <v>55</v>
      </c>
      <c r="L69" s="80"/>
      <c r="M69" s="81">
        <v>1</v>
      </c>
      <c r="N69" s="81"/>
      <c r="O69" s="81"/>
      <c r="P69" s="81"/>
      <c r="Q69" s="81"/>
      <c r="R69" s="81"/>
      <c r="S69" s="81"/>
      <c r="T69" s="81"/>
      <c r="U69" s="81">
        <v>1</v>
      </c>
      <c r="V69" s="81"/>
      <c r="W69" s="81"/>
      <c r="X69" s="81"/>
      <c r="Y69" s="81"/>
      <c r="Z69" s="81"/>
      <c r="AA69" s="81"/>
      <c r="AB69" s="81"/>
      <c r="AC69" s="81">
        <f t="shared" ref="AC69:AC70" si="16">M69+U69</f>
        <v>2</v>
      </c>
      <c r="AD69" s="81"/>
      <c r="AE69" s="81"/>
      <c r="AF69" s="81"/>
      <c r="AG69" s="81"/>
    </row>
    <row r="70" spans="1:33" ht="18" customHeight="1" x14ac:dyDescent="0.2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80" t="s">
        <v>25</v>
      </c>
      <c r="L70" s="80"/>
      <c r="M70" s="82">
        <f>8476.53/2</f>
        <v>4238.2700000000004</v>
      </c>
      <c r="N70" s="83"/>
      <c r="O70" s="83"/>
      <c r="P70" s="83"/>
      <c r="Q70" s="83"/>
      <c r="R70" s="83"/>
      <c r="S70" s="83"/>
      <c r="T70" s="84"/>
      <c r="U70" s="81">
        <f>M70</f>
        <v>4238.2700000000004</v>
      </c>
      <c r="V70" s="81"/>
      <c r="W70" s="81"/>
      <c r="X70" s="81"/>
      <c r="Y70" s="81"/>
      <c r="Z70" s="81"/>
      <c r="AA70" s="81"/>
      <c r="AB70" s="81"/>
      <c r="AC70" s="81">
        <f t="shared" si="16"/>
        <v>8476.5400000000009</v>
      </c>
      <c r="AD70" s="81"/>
      <c r="AE70" s="81"/>
      <c r="AF70" s="81"/>
      <c r="AG70" s="81"/>
    </row>
    <row r="71" spans="1:33" ht="18" customHeight="1" x14ac:dyDescent="0.2">
      <c r="A71" s="11">
        <v>19</v>
      </c>
      <c r="B71" s="75" t="s">
        <v>79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7"/>
    </row>
    <row r="72" spans="1:33" ht="18" customHeight="1" x14ac:dyDescent="0.2">
      <c r="A72" s="78" t="s">
        <v>80</v>
      </c>
      <c r="B72" s="79" t="s">
        <v>81</v>
      </c>
      <c r="C72" s="79"/>
      <c r="D72" s="79"/>
      <c r="E72" s="79"/>
      <c r="F72" s="79"/>
      <c r="G72" s="79"/>
      <c r="H72" s="79"/>
      <c r="I72" s="79"/>
      <c r="J72" s="79"/>
      <c r="K72" s="80" t="s">
        <v>55</v>
      </c>
      <c r="L72" s="80"/>
      <c r="M72" s="81">
        <v>0.5</v>
      </c>
      <c r="N72" s="81"/>
      <c r="O72" s="81"/>
      <c r="P72" s="81"/>
      <c r="Q72" s="81"/>
      <c r="R72" s="81"/>
      <c r="S72" s="81"/>
      <c r="T72" s="81"/>
      <c r="U72" s="81">
        <v>0.5</v>
      </c>
      <c r="V72" s="81"/>
      <c r="W72" s="81"/>
      <c r="X72" s="81"/>
      <c r="Y72" s="81"/>
      <c r="Z72" s="81"/>
      <c r="AA72" s="81"/>
      <c r="AB72" s="81"/>
      <c r="AC72" s="81">
        <f t="shared" ref="AC72:AC73" si="17">M72+U72</f>
        <v>1</v>
      </c>
      <c r="AD72" s="81"/>
      <c r="AE72" s="81"/>
      <c r="AF72" s="81"/>
      <c r="AG72" s="81"/>
    </row>
    <row r="73" spans="1:33" ht="18" customHeight="1" x14ac:dyDescent="0.2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80" t="s">
        <v>25</v>
      </c>
      <c r="L73" s="80"/>
      <c r="M73" s="82">
        <f>29404.39/2</f>
        <v>14702.2</v>
      </c>
      <c r="N73" s="83"/>
      <c r="O73" s="83"/>
      <c r="P73" s="83"/>
      <c r="Q73" s="83"/>
      <c r="R73" s="83"/>
      <c r="S73" s="83"/>
      <c r="T73" s="84"/>
      <c r="U73" s="81">
        <f>M73</f>
        <v>14702.2</v>
      </c>
      <c r="V73" s="81"/>
      <c r="W73" s="81"/>
      <c r="X73" s="81"/>
      <c r="Y73" s="81"/>
      <c r="Z73" s="81"/>
      <c r="AA73" s="81"/>
      <c r="AB73" s="81"/>
      <c r="AC73" s="81">
        <f t="shared" si="17"/>
        <v>29404.400000000001</v>
      </c>
      <c r="AD73" s="81"/>
      <c r="AE73" s="81"/>
      <c r="AF73" s="81"/>
      <c r="AG73" s="81"/>
    </row>
    <row r="74" spans="1:33" s="10" customFormat="1" ht="18" customHeight="1" x14ac:dyDescent="0.2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7"/>
      <c r="AD74" s="17"/>
      <c r="AE74" s="17"/>
      <c r="AF74" s="17"/>
      <c r="AG74" s="18"/>
    </row>
    <row r="75" spans="1:33" ht="18" customHeight="1" x14ac:dyDescent="0.2">
      <c r="A75" s="90" t="s">
        <v>82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87">
        <v>300000</v>
      </c>
      <c r="N75" s="87"/>
      <c r="O75" s="87"/>
      <c r="P75" s="87"/>
      <c r="Q75" s="87"/>
      <c r="R75" s="87"/>
      <c r="S75" s="87"/>
      <c r="T75" s="87"/>
      <c r="U75" s="87">
        <v>300000</v>
      </c>
      <c r="V75" s="87"/>
      <c r="W75" s="87"/>
      <c r="X75" s="87"/>
      <c r="Y75" s="87"/>
      <c r="Z75" s="87"/>
      <c r="AA75" s="87"/>
      <c r="AB75" s="87"/>
      <c r="AC75" s="87">
        <f t="shared" ref="AC75:AC76" si="18">M75+U75</f>
        <v>600000</v>
      </c>
      <c r="AD75" s="87"/>
      <c r="AE75" s="87"/>
      <c r="AF75" s="87"/>
      <c r="AG75" s="87"/>
    </row>
    <row r="76" spans="1:33" ht="18" customHeight="1" x14ac:dyDescent="0.2">
      <c r="A76" s="90" t="s">
        <v>83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87">
        <f>M77-M75</f>
        <v>29803.54</v>
      </c>
      <c r="N76" s="87"/>
      <c r="O76" s="87"/>
      <c r="P76" s="87"/>
      <c r="Q76" s="87"/>
      <c r="R76" s="87"/>
      <c r="S76" s="87"/>
      <c r="T76" s="87"/>
      <c r="U76" s="87">
        <f>U77-U75</f>
        <v>29803.55</v>
      </c>
      <c r="V76" s="87"/>
      <c r="W76" s="87"/>
      <c r="X76" s="87"/>
      <c r="Y76" s="87"/>
      <c r="Z76" s="87"/>
      <c r="AA76" s="87"/>
      <c r="AB76" s="87"/>
      <c r="AC76" s="87">
        <f t="shared" si="18"/>
        <v>59607.09</v>
      </c>
      <c r="AD76" s="87"/>
      <c r="AE76" s="87"/>
      <c r="AF76" s="87"/>
      <c r="AG76" s="87"/>
    </row>
    <row r="77" spans="1:33" ht="18" customHeight="1" x14ac:dyDescent="0.2">
      <c r="A77" s="85" t="s">
        <v>16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7">
        <f>SUM(M19+M22+M25+M28+M31+M34+M37+M40+M43+M46+M49+M52+M55+M58+M61+M64+M67+M70+M73)-0.07</f>
        <v>329803.53999999998</v>
      </c>
      <c r="N77" s="87"/>
      <c r="O77" s="87"/>
      <c r="P77" s="87"/>
      <c r="Q77" s="87"/>
      <c r="R77" s="87"/>
      <c r="S77" s="87"/>
      <c r="T77" s="87"/>
      <c r="U77" s="87">
        <f>SUM(U19+U22+U25+U28+U31+U34+U37+U40+U43+U46+U49+U52+U55+U58+U61+U64+U67+U70+U73)-0.06</f>
        <v>329803.55</v>
      </c>
      <c r="V77" s="87"/>
      <c r="W77" s="87"/>
      <c r="X77" s="87"/>
      <c r="Y77" s="87"/>
      <c r="Z77" s="87"/>
      <c r="AA77" s="87"/>
      <c r="AB77" s="87"/>
      <c r="AC77" s="87">
        <f>M77+U77</f>
        <v>659607.09</v>
      </c>
      <c r="AD77" s="87"/>
      <c r="AE77" s="87"/>
      <c r="AF77" s="87"/>
      <c r="AG77" s="87"/>
    </row>
    <row r="78" spans="1:33" ht="15" customHeight="1" x14ac:dyDescent="0.2"/>
    <row r="79" spans="1:33" ht="15" customHeight="1" x14ac:dyDescent="0.2">
      <c r="A79" s="88" t="s">
        <v>84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9" t="s">
        <v>93</v>
      </c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</row>
    <row r="80" spans="1:33" ht="15" customHeight="1" x14ac:dyDescent="0.2"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</row>
    <row r="81" spans="1:33" ht="15" customHeight="1" x14ac:dyDescent="0.2"/>
    <row r="82" spans="1:33" ht="15" customHeight="1" x14ac:dyDescent="0.2"/>
    <row r="83" spans="1:33" ht="9" customHeight="1" x14ac:dyDescent="0.2"/>
    <row r="84" spans="1:33" ht="15" customHeight="1" x14ac:dyDescent="0.3">
      <c r="C84" s="19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33" ht="15" customHeight="1" x14ac:dyDescent="0.25">
      <c r="A85" s="94" t="s">
        <v>85</v>
      </c>
      <c r="B85" s="94"/>
      <c r="C85" s="94"/>
      <c r="D85" s="94"/>
      <c r="E85" s="94"/>
      <c r="F85" s="94"/>
      <c r="G85" s="94"/>
      <c r="H85" s="94"/>
      <c r="I85" s="94"/>
      <c r="J85" s="94"/>
      <c r="K85" s="95" t="s">
        <v>86</v>
      </c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 t="s">
        <v>87</v>
      </c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1:33" ht="15" customHeight="1" x14ac:dyDescent="0.25">
      <c r="A86" s="96" t="s">
        <v>88</v>
      </c>
      <c r="B86" s="96"/>
      <c r="C86" s="96"/>
      <c r="D86" s="96"/>
      <c r="E86" s="96"/>
      <c r="F86" s="96"/>
      <c r="G86" s="96"/>
      <c r="H86" s="96"/>
      <c r="I86" s="96"/>
      <c r="J86" s="96"/>
      <c r="K86" s="91" t="s">
        <v>89</v>
      </c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2" t="s">
        <v>90</v>
      </c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</row>
    <row r="87" spans="1:33" ht="15" customHeight="1" x14ac:dyDescent="0.25">
      <c r="A87" s="21"/>
      <c r="B87" s="21"/>
      <c r="C87" s="22"/>
      <c r="D87" s="22"/>
      <c r="E87" s="21"/>
      <c r="F87" s="21"/>
      <c r="G87" s="21"/>
      <c r="H87" s="21"/>
      <c r="I87" s="21"/>
      <c r="J87" s="21"/>
      <c r="K87" s="91" t="s">
        <v>91</v>
      </c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2" t="s">
        <v>92</v>
      </c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</row>
    <row r="88" spans="1:33" ht="15" customHeight="1" x14ac:dyDescent="0.25">
      <c r="A88" s="2"/>
      <c r="Z88" s="23"/>
      <c r="AA88" s="23"/>
      <c r="AB88" s="23"/>
      <c r="AC88" s="23"/>
      <c r="AD88" s="23"/>
      <c r="AE88" s="23"/>
      <c r="AF88" s="23"/>
      <c r="AG88" s="23"/>
    </row>
    <row r="89" spans="1:33" ht="15" customHeight="1" x14ac:dyDescent="0.2">
      <c r="A89" s="2"/>
    </row>
    <row r="90" spans="1:33" ht="15" customHeight="1" x14ac:dyDescent="0.2">
      <c r="A90" s="2"/>
    </row>
    <row r="91" spans="1:33" ht="15" customHeight="1" x14ac:dyDescent="0.2"/>
    <row r="92" spans="1:33" ht="15" customHeight="1" x14ac:dyDescent="0.2"/>
    <row r="93" spans="1:33" ht="15" customHeight="1" x14ac:dyDescent="0.2"/>
    <row r="94" spans="1:33" ht="15" customHeight="1" x14ac:dyDescent="0.2"/>
    <row r="95" spans="1:33" ht="15" customHeight="1" x14ac:dyDescent="0.2"/>
    <row r="96" spans="1:3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</sheetData>
  <mergeCells count="257">
    <mergeCell ref="K87:U87"/>
    <mergeCell ref="V87:AG87"/>
    <mergeCell ref="U80:AG80"/>
    <mergeCell ref="A85:J85"/>
    <mergeCell ref="K85:U85"/>
    <mergeCell ref="V85:AG85"/>
    <mergeCell ref="A86:J86"/>
    <mergeCell ref="K86:U86"/>
    <mergeCell ref="V86:AG86"/>
    <mergeCell ref="A77:L77"/>
    <mergeCell ref="M77:T77"/>
    <mergeCell ref="U77:AB77"/>
    <mergeCell ref="AC77:AG77"/>
    <mergeCell ref="A79:T79"/>
    <mergeCell ref="U79:AG79"/>
    <mergeCell ref="AC73:AG73"/>
    <mergeCell ref="A75:L75"/>
    <mergeCell ref="M75:T75"/>
    <mergeCell ref="U75:AB75"/>
    <mergeCell ref="AC75:AG75"/>
    <mergeCell ref="A76:L76"/>
    <mergeCell ref="M76:T76"/>
    <mergeCell ref="U76:AB76"/>
    <mergeCell ref="AC76:AG76"/>
    <mergeCell ref="B71:AG71"/>
    <mergeCell ref="A72:A73"/>
    <mergeCell ref="B72:J73"/>
    <mergeCell ref="K72:L72"/>
    <mergeCell ref="M72:T72"/>
    <mergeCell ref="U72:AB72"/>
    <mergeCell ref="AC72:AG72"/>
    <mergeCell ref="K73:L73"/>
    <mergeCell ref="M73:T73"/>
    <mergeCell ref="U73:AB73"/>
    <mergeCell ref="A69:A70"/>
    <mergeCell ref="B69:J70"/>
    <mergeCell ref="K69:L69"/>
    <mergeCell ref="M69:T69"/>
    <mergeCell ref="U69:AB69"/>
    <mergeCell ref="AC69:AG69"/>
    <mergeCell ref="K70:L70"/>
    <mergeCell ref="M70:T70"/>
    <mergeCell ref="U70:AB70"/>
    <mergeCell ref="AC70:AG70"/>
    <mergeCell ref="K67:L67"/>
    <mergeCell ref="M67:T67"/>
    <mergeCell ref="U67:AB67"/>
    <mergeCell ref="AC67:AG67"/>
    <mergeCell ref="B68:AG68"/>
    <mergeCell ref="K64:L64"/>
    <mergeCell ref="M64:T64"/>
    <mergeCell ref="U64:AB64"/>
    <mergeCell ref="AC64:AG64"/>
    <mergeCell ref="B65:AG65"/>
    <mergeCell ref="B59:AG59"/>
    <mergeCell ref="A60:A61"/>
    <mergeCell ref="B60:J61"/>
    <mergeCell ref="K60:L60"/>
    <mergeCell ref="M60:T60"/>
    <mergeCell ref="U60:AB60"/>
    <mergeCell ref="AC60:AG60"/>
    <mergeCell ref="K61:L61"/>
    <mergeCell ref="A66:A67"/>
    <mergeCell ref="B66:J67"/>
    <mergeCell ref="K66:L66"/>
    <mergeCell ref="M66:T66"/>
    <mergeCell ref="U66:AB66"/>
    <mergeCell ref="M61:T61"/>
    <mergeCell ref="U61:AB61"/>
    <mergeCell ref="AC61:AG61"/>
    <mergeCell ref="B62:AG62"/>
    <mergeCell ref="A63:A64"/>
    <mergeCell ref="B63:J64"/>
    <mergeCell ref="K63:L63"/>
    <mergeCell ref="M63:T63"/>
    <mergeCell ref="U63:AB63"/>
    <mergeCell ref="AC63:AG63"/>
    <mergeCell ref="AC66:AG66"/>
    <mergeCell ref="B56:AG56"/>
    <mergeCell ref="A57:A58"/>
    <mergeCell ref="B57:J58"/>
    <mergeCell ref="K57:L57"/>
    <mergeCell ref="M57:T57"/>
    <mergeCell ref="U57:AB57"/>
    <mergeCell ref="AC57:AG57"/>
    <mergeCell ref="K58:L58"/>
    <mergeCell ref="M58:T58"/>
    <mergeCell ref="U58:AB58"/>
    <mergeCell ref="AC58:AG58"/>
    <mergeCell ref="B53:AG53"/>
    <mergeCell ref="A54:A55"/>
    <mergeCell ref="B54:J55"/>
    <mergeCell ref="K54:L54"/>
    <mergeCell ref="M54:T54"/>
    <mergeCell ref="U54:AB54"/>
    <mergeCell ref="AC54:AG54"/>
    <mergeCell ref="K55:L55"/>
    <mergeCell ref="M55:T55"/>
    <mergeCell ref="U55:AB55"/>
    <mergeCell ref="AC55:AG55"/>
    <mergeCell ref="A51:A52"/>
    <mergeCell ref="B51:J52"/>
    <mergeCell ref="K51:L51"/>
    <mergeCell ref="M51:T51"/>
    <mergeCell ref="U51:AB51"/>
    <mergeCell ref="AC51:AG51"/>
    <mergeCell ref="K52:L52"/>
    <mergeCell ref="M52:T52"/>
    <mergeCell ref="U52:AB52"/>
    <mergeCell ref="AC52:AG52"/>
    <mergeCell ref="K49:L49"/>
    <mergeCell ref="M49:T49"/>
    <mergeCell ref="U49:AB49"/>
    <mergeCell ref="AC49:AG49"/>
    <mergeCell ref="B50:AG50"/>
    <mergeCell ref="K46:L46"/>
    <mergeCell ref="M46:T46"/>
    <mergeCell ref="U46:AB46"/>
    <mergeCell ref="AC46:AG46"/>
    <mergeCell ref="B47:AG47"/>
    <mergeCell ref="B41:AG41"/>
    <mergeCell ref="A42:A43"/>
    <mergeCell ref="B42:J43"/>
    <mergeCell ref="K42:L42"/>
    <mergeCell ref="M42:T42"/>
    <mergeCell ref="U42:AB42"/>
    <mergeCell ref="AC42:AG42"/>
    <mergeCell ref="K43:L43"/>
    <mergeCell ref="A48:A49"/>
    <mergeCell ref="B48:J49"/>
    <mergeCell ref="K48:L48"/>
    <mergeCell ref="M48:T48"/>
    <mergeCell ref="U48:AB48"/>
    <mergeCell ref="M43:T43"/>
    <mergeCell ref="U43:AB43"/>
    <mergeCell ref="AC43:AG43"/>
    <mergeCell ref="B44:AG44"/>
    <mergeCell ref="A45:A46"/>
    <mergeCell ref="B45:J46"/>
    <mergeCell ref="K45:L45"/>
    <mergeCell ref="M45:T45"/>
    <mergeCell ref="U45:AB45"/>
    <mergeCell ref="AC45:AG45"/>
    <mergeCell ref="AC48:AG48"/>
    <mergeCell ref="B38:AG38"/>
    <mergeCell ref="A39:A40"/>
    <mergeCell ref="B39:J40"/>
    <mergeCell ref="K39:L39"/>
    <mergeCell ref="M39:T39"/>
    <mergeCell ref="U39:AB39"/>
    <mergeCell ref="AC39:AG39"/>
    <mergeCell ref="K40:L40"/>
    <mergeCell ref="M40:T40"/>
    <mergeCell ref="U40:AB40"/>
    <mergeCell ref="AC40:AG40"/>
    <mergeCell ref="B35:AG35"/>
    <mergeCell ref="A36:A37"/>
    <mergeCell ref="B36:J37"/>
    <mergeCell ref="K36:L36"/>
    <mergeCell ref="M36:T36"/>
    <mergeCell ref="U36:AB36"/>
    <mergeCell ref="AC36:AG36"/>
    <mergeCell ref="K37:L37"/>
    <mergeCell ref="M37:T37"/>
    <mergeCell ref="U37:AB37"/>
    <mergeCell ref="AC37:AG37"/>
    <mergeCell ref="A33:A34"/>
    <mergeCell ref="B33:J34"/>
    <mergeCell ref="K33:L33"/>
    <mergeCell ref="M33:T33"/>
    <mergeCell ref="U33:AB33"/>
    <mergeCell ref="AC33:AG33"/>
    <mergeCell ref="K34:L34"/>
    <mergeCell ref="M34:T34"/>
    <mergeCell ref="U34:AB34"/>
    <mergeCell ref="AC34:AG34"/>
    <mergeCell ref="K31:L31"/>
    <mergeCell ref="M31:T31"/>
    <mergeCell ref="U31:AB31"/>
    <mergeCell ref="AC31:AG31"/>
    <mergeCell ref="B32:AG32"/>
    <mergeCell ref="K28:L28"/>
    <mergeCell ref="M28:T28"/>
    <mergeCell ref="U28:AB28"/>
    <mergeCell ref="AC28:AG28"/>
    <mergeCell ref="B29:AG29"/>
    <mergeCell ref="B23:AG23"/>
    <mergeCell ref="A24:A25"/>
    <mergeCell ref="B24:J25"/>
    <mergeCell ref="K24:L24"/>
    <mergeCell ref="M24:T24"/>
    <mergeCell ref="U24:AB24"/>
    <mergeCell ref="AC24:AG24"/>
    <mergeCell ref="K25:L25"/>
    <mergeCell ref="A30:A31"/>
    <mergeCell ref="B30:J31"/>
    <mergeCell ref="K30:L30"/>
    <mergeCell ref="M30:T30"/>
    <mergeCell ref="U30:AB30"/>
    <mergeCell ref="M25:T25"/>
    <mergeCell ref="U25:AB25"/>
    <mergeCell ref="AC25:AG25"/>
    <mergeCell ref="B26:AG26"/>
    <mergeCell ref="A27:A28"/>
    <mergeCell ref="B27:J28"/>
    <mergeCell ref="K27:L27"/>
    <mergeCell ref="M27:T27"/>
    <mergeCell ref="U27:AB27"/>
    <mergeCell ref="AC27:AG27"/>
    <mergeCell ref="AC30:AG30"/>
    <mergeCell ref="B20:AG20"/>
    <mergeCell ref="A21:A22"/>
    <mergeCell ref="B21:J22"/>
    <mergeCell ref="K21:L21"/>
    <mergeCell ref="M21:T21"/>
    <mergeCell ref="U21:AB21"/>
    <mergeCell ref="AC21:AG21"/>
    <mergeCell ref="K22:L22"/>
    <mergeCell ref="M22:T22"/>
    <mergeCell ref="U22:AB22"/>
    <mergeCell ref="AC22:AG22"/>
    <mergeCell ref="U11:AB11"/>
    <mergeCell ref="B17:AG17"/>
    <mergeCell ref="A18:A19"/>
    <mergeCell ref="B18:J19"/>
    <mergeCell ref="K18:L18"/>
    <mergeCell ref="M18:T18"/>
    <mergeCell ref="U18:AB18"/>
    <mergeCell ref="AC18:AG18"/>
    <mergeCell ref="K19:L19"/>
    <mergeCell ref="M19:T19"/>
    <mergeCell ref="U19:AB19"/>
    <mergeCell ref="AC19:AG19"/>
    <mergeCell ref="A1:P1"/>
    <mergeCell ref="R1:Z1"/>
    <mergeCell ref="AB1:AG1"/>
    <mergeCell ref="A2:P2"/>
    <mergeCell ref="R2:Z4"/>
    <mergeCell ref="AB2:AG4"/>
    <mergeCell ref="A3:P4"/>
    <mergeCell ref="AC11:AG16"/>
    <mergeCell ref="K12:L16"/>
    <mergeCell ref="M12:T13"/>
    <mergeCell ref="U12:AB13"/>
    <mergeCell ref="M14:Q16"/>
    <mergeCell ref="R14:T16"/>
    <mergeCell ref="U14:Y16"/>
    <mergeCell ref="Z14:AB16"/>
    <mergeCell ref="A6:P6"/>
    <mergeCell ref="V6:AG6"/>
    <mergeCell ref="A7:P9"/>
    <mergeCell ref="V7:AG7"/>
    <mergeCell ref="V9:AG9"/>
    <mergeCell ref="A11:A16"/>
    <mergeCell ref="B11:J16"/>
    <mergeCell ref="K11:L11"/>
    <mergeCell ref="M11:T11"/>
  </mergeCells>
  <pageMargins left="0.59055118110236227" right="0.59055118110236227" top="1.7716535433070868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Obras01</dc:creator>
  <cp:lastModifiedBy>pcontas01</cp:lastModifiedBy>
  <cp:lastPrinted>2022-03-24T18:55:23Z</cp:lastPrinted>
  <dcterms:created xsi:type="dcterms:W3CDTF">2022-03-24T12:34:16Z</dcterms:created>
  <dcterms:modified xsi:type="dcterms:W3CDTF">2022-03-24T18:55:46Z</dcterms:modified>
</cp:coreProperties>
</file>